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tabRatio="799" activeTab="0"/>
  </bookViews>
  <sheets>
    <sheet name="Приложение_1" sheetId="1" r:id="rId1"/>
    <sheet name="Приложение_4" sheetId="2" r:id="rId2"/>
    <sheet name="Приложение_5" sheetId="3" r:id="rId3"/>
    <sheet name="Приложение_6" sheetId="4" r:id="rId4"/>
    <sheet name="Приложение_7 " sheetId="5" r:id="rId5"/>
    <sheet name="Приложение_8" sheetId="6" r:id="rId6"/>
    <sheet name="Приложение_9" sheetId="7" r:id="rId7"/>
    <sheet name="Приложение_10" sheetId="8" r:id="rId8"/>
  </sheets>
  <definedNames>
    <definedName name="_xlnm.Print_Titles" localSheetId="3">'Приложение_6'!$9:$9</definedName>
    <definedName name="_xlnm.Print_Area" localSheetId="0">'Приложение_1'!$A$1:$C$50</definedName>
    <definedName name="_xlnm.Print_Area" localSheetId="7">'Приложение_10'!$A$1:$D$51</definedName>
    <definedName name="_xlnm.Print_Area" localSheetId="1">'Приложение_4'!$A$1:$C$126</definedName>
    <definedName name="_xlnm.Print_Area" localSheetId="2">'Приложение_5'!$A$1:$K$42</definedName>
    <definedName name="_xlnm.Print_Area" localSheetId="3">'Приложение_6'!$A$1:$G$892</definedName>
    <definedName name="_xlnm.Print_Area" localSheetId="4">'Приложение_7 '!$A$1:$H$1036</definedName>
    <definedName name="_xlnm.Print_Area" localSheetId="5">'Приложение_8'!$A$1:$G$988</definedName>
    <definedName name="_xlnm.Print_Area" localSheetId="6">'Приложение_9'!$A$1:$E$53</definedName>
  </definedNames>
  <calcPr fullCalcOnLoad="1"/>
</workbook>
</file>

<file path=xl/sharedStrings.xml><?xml version="1.0" encoding="utf-8"?>
<sst xmlns="http://schemas.openxmlformats.org/spreadsheetml/2006/main" count="16245" uniqueCount="1276">
  <si>
    <t>Сумма на 2017 год</t>
  </si>
  <si>
    <t>000</t>
  </si>
  <si>
    <t>01</t>
  </si>
  <si>
    <t>00</t>
  </si>
  <si>
    <t>0000000000</t>
  </si>
  <si>
    <t>02</t>
  </si>
  <si>
    <t>8200000000</t>
  </si>
  <si>
    <t>8280000000</t>
  </si>
  <si>
    <t>8281300000</t>
  </si>
  <si>
    <t>8281306030</t>
  </si>
  <si>
    <t>100</t>
  </si>
  <si>
    <t>9900000000</t>
  </si>
  <si>
    <t>9900001010</t>
  </si>
  <si>
    <t>9900013060</t>
  </si>
  <si>
    <t>03</t>
  </si>
  <si>
    <t>8281100000</t>
  </si>
  <si>
    <t>8281106030</t>
  </si>
  <si>
    <t>200</t>
  </si>
  <si>
    <t>8281200000</t>
  </si>
  <si>
    <t>8281206030</t>
  </si>
  <si>
    <t>9900003010</t>
  </si>
  <si>
    <t>9900006010</t>
  </si>
  <si>
    <t>04</t>
  </si>
  <si>
    <t>7000000000</t>
  </si>
  <si>
    <t>7030000000</t>
  </si>
  <si>
    <t>7031100000</t>
  </si>
  <si>
    <t>7031106010</t>
  </si>
  <si>
    <t>7031200000</t>
  </si>
  <si>
    <t>7031206010</t>
  </si>
  <si>
    <t>7031213060</t>
  </si>
  <si>
    <t>7034300000</t>
  </si>
  <si>
    <t>7034306010</t>
  </si>
  <si>
    <t>7034306030</t>
  </si>
  <si>
    <t>7034313060</t>
  </si>
  <si>
    <t>7034400000</t>
  </si>
  <si>
    <t>7034406010</t>
  </si>
  <si>
    <t>7034406030</t>
  </si>
  <si>
    <t>7034413060</t>
  </si>
  <si>
    <t>8100000000</t>
  </si>
  <si>
    <t>8110000000</t>
  </si>
  <si>
    <t>8111100000</t>
  </si>
  <si>
    <t>8111106010</t>
  </si>
  <si>
    <t>8111113060</t>
  </si>
  <si>
    <t>8210000000</t>
  </si>
  <si>
    <t>8211100000</t>
  </si>
  <si>
    <t>8211104010</t>
  </si>
  <si>
    <t>8211106010</t>
  </si>
  <si>
    <t>300</t>
  </si>
  <si>
    <t>8211106030</t>
  </si>
  <si>
    <t>8211108210</t>
  </si>
  <si>
    <t>8211113060</t>
  </si>
  <si>
    <t>8220000000</t>
  </si>
  <si>
    <t>8221100000</t>
  </si>
  <si>
    <t>8221106010</t>
  </si>
  <si>
    <t>8221106030</t>
  </si>
  <si>
    <t>8221113060</t>
  </si>
  <si>
    <t>8230000000</t>
  </si>
  <si>
    <t>8231100000</t>
  </si>
  <si>
    <t>8231106010</t>
  </si>
  <si>
    <t>8231113060</t>
  </si>
  <si>
    <t>06</t>
  </si>
  <si>
    <t>9900005010</t>
  </si>
  <si>
    <t>9900008210</t>
  </si>
  <si>
    <t>11</t>
  </si>
  <si>
    <t>9900020220</t>
  </si>
  <si>
    <t>800</t>
  </si>
  <si>
    <t>13</t>
  </si>
  <si>
    <t>7100000000</t>
  </si>
  <si>
    <t>7101700000</t>
  </si>
  <si>
    <t>7101760040</t>
  </si>
  <si>
    <t>600</t>
  </si>
  <si>
    <t>7500000000</t>
  </si>
  <si>
    <t>7510000000</t>
  </si>
  <si>
    <t>7511100000</t>
  </si>
  <si>
    <t>7511120110</t>
  </si>
  <si>
    <t>7511200000</t>
  </si>
  <si>
    <t>7511229990</t>
  </si>
  <si>
    <t>7540000000</t>
  </si>
  <si>
    <t>7541300000</t>
  </si>
  <si>
    <t>7541329990</t>
  </si>
  <si>
    <t>7800000000</t>
  </si>
  <si>
    <t>7801400000</t>
  </si>
  <si>
    <t>7801429990</t>
  </si>
  <si>
    <t>7900000000</t>
  </si>
  <si>
    <t>7902300000</t>
  </si>
  <si>
    <t>7902329990</t>
  </si>
  <si>
    <t>7902400000</t>
  </si>
  <si>
    <t>7902429990</t>
  </si>
  <si>
    <t>7903100000</t>
  </si>
  <si>
    <t>7903129990</t>
  </si>
  <si>
    <t>8000000000</t>
  </si>
  <si>
    <t>8020000000</t>
  </si>
  <si>
    <t>8022200000</t>
  </si>
  <si>
    <t>8022229990</t>
  </si>
  <si>
    <t>8022300000</t>
  </si>
  <si>
    <t>8022329990</t>
  </si>
  <si>
    <t>8022370570</t>
  </si>
  <si>
    <t>80223S0570</t>
  </si>
  <si>
    <t>8022500000</t>
  </si>
  <si>
    <t>8022529990</t>
  </si>
  <si>
    <t>8023100000</t>
  </si>
  <si>
    <t>8023129990</t>
  </si>
  <si>
    <t>8024100000</t>
  </si>
  <si>
    <t>8024129990</t>
  </si>
  <si>
    <t>8024200000</t>
  </si>
  <si>
    <t>8024229990</t>
  </si>
  <si>
    <t>8040000000</t>
  </si>
  <si>
    <t>8041100000</t>
  </si>
  <si>
    <t>8041100020</t>
  </si>
  <si>
    <t>8041113060</t>
  </si>
  <si>
    <t>8211300000</t>
  </si>
  <si>
    <t>8211375540</t>
  </si>
  <si>
    <t>8211375550</t>
  </si>
  <si>
    <t>8221300000</t>
  </si>
  <si>
    <t>8221320140</t>
  </si>
  <si>
    <t>8240000000</t>
  </si>
  <si>
    <t>8241100000</t>
  </si>
  <si>
    <t>8241100020</t>
  </si>
  <si>
    <t>8241113060</t>
  </si>
  <si>
    <t>8250000000</t>
  </si>
  <si>
    <t>8251100000</t>
  </si>
  <si>
    <t>8251100020</t>
  </si>
  <si>
    <t>8251113060</t>
  </si>
  <si>
    <t>8251200000</t>
  </si>
  <si>
    <t>8251200020</t>
  </si>
  <si>
    <t>8252100000</t>
  </si>
  <si>
    <t>8252100020</t>
  </si>
  <si>
    <t>8252200000</t>
  </si>
  <si>
    <t>8252229990</t>
  </si>
  <si>
    <t>8253100000</t>
  </si>
  <si>
    <t>8253100020</t>
  </si>
  <si>
    <t>8260000000</t>
  </si>
  <si>
    <t>8261100000</t>
  </si>
  <si>
    <t>8261100020</t>
  </si>
  <si>
    <t>8261113060</t>
  </si>
  <si>
    <t>8262100000</t>
  </si>
  <si>
    <t>8262100020</t>
  </si>
  <si>
    <t>8262113060</t>
  </si>
  <si>
    <t>8262200000</t>
  </si>
  <si>
    <t>8262200020</t>
  </si>
  <si>
    <t>8262229990</t>
  </si>
  <si>
    <t>9900020130</t>
  </si>
  <si>
    <t>9900099990</t>
  </si>
  <si>
    <t>400</t>
  </si>
  <si>
    <t>8211200000</t>
  </si>
  <si>
    <t>8211259300</t>
  </si>
  <si>
    <t>09</t>
  </si>
  <si>
    <t>7511600000</t>
  </si>
  <si>
    <t>7511629990</t>
  </si>
  <si>
    <t>7530000000</t>
  </si>
  <si>
    <t>7531100000</t>
  </si>
  <si>
    <t>7531129990</t>
  </si>
  <si>
    <t>7531400000</t>
  </si>
  <si>
    <t>7531400020</t>
  </si>
  <si>
    <t>7531413060</t>
  </si>
  <si>
    <t>7531600000</t>
  </si>
  <si>
    <t>7531629990</t>
  </si>
  <si>
    <t>7531700000</t>
  </si>
  <si>
    <t>7531729990</t>
  </si>
  <si>
    <t>05</t>
  </si>
  <si>
    <t>7400000000</t>
  </si>
  <si>
    <t>7440000000</t>
  </si>
  <si>
    <t>7442200000</t>
  </si>
  <si>
    <t>7442275590</t>
  </si>
  <si>
    <t>7442275600</t>
  </si>
  <si>
    <t>08</t>
  </si>
  <si>
    <t>7460000000</t>
  </si>
  <si>
    <t>7461100000</t>
  </si>
  <si>
    <t>7461160010</t>
  </si>
  <si>
    <t>7462100000</t>
  </si>
  <si>
    <t>7462176600</t>
  </si>
  <si>
    <t>7463100000</t>
  </si>
  <si>
    <t>7463129990</t>
  </si>
  <si>
    <t>7520000000</t>
  </si>
  <si>
    <t>7521300000</t>
  </si>
  <si>
    <t>7521329990</t>
  </si>
  <si>
    <t>7521400000</t>
  </si>
  <si>
    <t>7521429990</t>
  </si>
  <si>
    <t>7700000000</t>
  </si>
  <si>
    <t>7701100000</t>
  </si>
  <si>
    <t>7701120040</t>
  </si>
  <si>
    <t>7702100000</t>
  </si>
  <si>
    <t>7702120050</t>
  </si>
  <si>
    <t>7702120090</t>
  </si>
  <si>
    <t>7702129990</t>
  </si>
  <si>
    <t>7702200000</t>
  </si>
  <si>
    <t>7702229990</t>
  </si>
  <si>
    <t>10</t>
  </si>
  <si>
    <t>8010000000</t>
  </si>
  <si>
    <t>8011100000</t>
  </si>
  <si>
    <t>8011100020</t>
  </si>
  <si>
    <t>8011113060</t>
  </si>
  <si>
    <t>12</t>
  </si>
  <si>
    <t>8211600000</t>
  </si>
  <si>
    <t>8211675510</t>
  </si>
  <si>
    <t>8221200000</t>
  </si>
  <si>
    <t>8221220150</t>
  </si>
  <si>
    <t>8270000000</t>
  </si>
  <si>
    <t>8271100000</t>
  </si>
  <si>
    <t>8271100020</t>
  </si>
  <si>
    <t>8271200000</t>
  </si>
  <si>
    <t>8271200020</t>
  </si>
  <si>
    <t>8271213060</t>
  </si>
  <si>
    <t>8271300000</t>
  </si>
  <si>
    <t>8271300020</t>
  </si>
  <si>
    <t>7410000000</t>
  </si>
  <si>
    <t>7412300000</t>
  </si>
  <si>
    <t>7412320090</t>
  </si>
  <si>
    <t>7413100000</t>
  </si>
  <si>
    <t>7413120950</t>
  </si>
  <si>
    <t>7413200000</t>
  </si>
  <si>
    <t>7413220950</t>
  </si>
  <si>
    <t>7801800000</t>
  </si>
  <si>
    <t>7801829990</t>
  </si>
  <si>
    <t>7420000000</t>
  </si>
  <si>
    <t>7421200000</t>
  </si>
  <si>
    <t>7421220100</t>
  </si>
  <si>
    <t>7421400000</t>
  </si>
  <si>
    <t>7421420100</t>
  </si>
  <si>
    <t>7430000000</t>
  </si>
  <si>
    <t>7432100000</t>
  </si>
  <si>
    <t>7432160030</t>
  </si>
  <si>
    <t>7432200000</t>
  </si>
  <si>
    <t>7432229990</t>
  </si>
  <si>
    <t>7441100000</t>
  </si>
  <si>
    <t>7441120060</t>
  </si>
  <si>
    <t>7441200000</t>
  </si>
  <si>
    <t>7441220070</t>
  </si>
  <si>
    <t>7441300000</t>
  </si>
  <si>
    <t>7441320090</t>
  </si>
  <si>
    <t>7441400000</t>
  </si>
  <si>
    <t>7441429990</t>
  </si>
  <si>
    <t>7441440010</t>
  </si>
  <si>
    <t>7442100000</t>
  </si>
  <si>
    <t>7442129990</t>
  </si>
  <si>
    <t>7442300000</t>
  </si>
  <si>
    <t>7442329990</t>
  </si>
  <si>
    <t>7450000000</t>
  </si>
  <si>
    <t>7451100000</t>
  </si>
  <si>
    <t>7451100020</t>
  </si>
  <si>
    <t>7451129990</t>
  </si>
  <si>
    <t>9900000020</t>
  </si>
  <si>
    <t>07</t>
  </si>
  <si>
    <t>7010000000</t>
  </si>
  <si>
    <t>7011100000</t>
  </si>
  <si>
    <t>7011171100</t>
  </si>
  <si>
    <t>7011175380</t>
  </si>
  <si>
    <t>70111S1100</t>
  </si>
  <si>
    <t>7011200000</t>
  </si>
  <si>
    <t>7011200020</t>
  </si>
  <si>
    <t>7011400000</t>
  </si>
  <si>
    <t>7011413060</t>
  </si>
  <si>
    <t>7080000000</t>
  </si>
  <si>
    <t>7081100000</t>
  </si>
  <si>
    <t>7081174000</t>
  </si>
  <si>
    <t>7082100000</t>
  </si>
  <si>
    <t>7082129990</t>
  </si>
  <si>
    <t>7082400000</t>
  </si>
  <si>
    <t>7082429990</t>
  </si>
  <si>
    <t>7020000000</t>
  </si>
  <si>
    <t>7021100000</t>
  </si>
  <si>
    <t>7021171100</t>
  </si>
  <si>
    <t>7021175310</t>
  </si>
  <si>
    <t>70211S1100</t>
  </si>
  <si>
    <t>7021200000</t>
  </si>
  <si>
    <t>7021271100</t>
  </si>
  <si>
    <t>7021275310</t>
  </si>
  <si>
    <t>70212S1100</t>
  </si>
  <si>
    <t>7021300000</t>
  </si>
  <si>
    <t>7021375310</t>
  </si>
  <si>
    <t>7021700000</t>
  </si>
  <si>
    <t>7021700020</t>
  </si>
  <si>
    <t>7021900000</t>
  </si>
  <si>
    <t>7021913060</t>
  </si>
  <si>
    <t>7082300000</t>
  </si>
  <si>
    <t>7082329990</t>
  </si>
  <si>
    <t>7022100000</t>
  </si>
  <si>
    <t>7022100020</t>
  </si>
  <si>
    <t>7022171100</t>
  </si>
  <si>
    <t>70221S1100</t>
  </si>
  <si>
    <t>7022300000</t>
  </si>
  <si>
    <t>7022313060</t>
  </si>
  <si>
    <t>7300000000</t>
  </si>
  <si>
    <t>7310000000</t>
  </si>
  <si>
    <t>7312300000</t>
  </si>
  <si>
    <t>7312300020</t>
  </si>
  <si>
    <t>7312371100</t>
  </si>
  <si>
    <t>73123S1100</t>
  </si>
  <si>
    <t>7312400000</t>
  </si>
  <si>
    <t>7312400020</t>
  </si>
  <si>
    <t>7312471100</t>
  </si>
  <si>
    <t>73124S1100</t>
  </si>
  <si>
    <t>7312500000</t>
  </si>
  <si>
    <t>7312513060</t>
  </si>
  <si>
    <t>7070000000</t>
  </si>
  <si>
    <t>7071100000</t>
  </si>
  <si>
    <t>7071129990</t>
  </si>
  <si>
    <t>7071200000</t>
  </si>
  <si>
    <t>7071271070</t>
  </si>
  <si>
    <t>70712S1070</t>
  </si>
  <si>
    <t>7200000000</t>
  </si>
  <si>
    <t>7220000000</t>
  </si>
  <si>
    <t>7221100000</t>
  </si>
  <si>
    <t>7221129990</t>
  </si>
  <si>
    <t>7221200000</t>
  </si>
  <si>
    <t>7221229990</t>
  </si>
  <si>
    <t>7221300000</t>
  </si>
  <si>
    <t>7221329990</t>
  </si>
  <si>
    <t>7222100000</t>
  </si>
  <si>
    <t>7222120010</t>
  </si>
  <si>
    <t>7230000000</t>
  </si>
  <si>
    <t>7231200000</t>
  </si>
  <si>
    <t>7231200020</t>
  </si>
  <si>
    <t>7231400000</t>
  </si>
  <si>
    <t>7231400020</t>
  </si>
  <si>
    <t>7231500000</t>
  </si>
  <si>
    <t>7231513060</t>
  </si>
  <si>
    <t>7040000000</t>
  </si>
  <si>
    <t>7041100000</t>
  </si>
  <si>
    <t>7041100020</t>
  </si>
  <si>
    <t>7041300000</t>
  </si>
  <si>
    <t>7041313060</t>
  </si>
  <si>
    <t>7050000000</t>
  </si>
  <si>
    <t>7051100000</t>
  </si>
  <si>
    <t>7051100020</t>
  </si>
  <si>
    <t>7051300000</t>
  </si>
  <si>
    <t>7051313060</t>
  </si>
  <si>
    <t>7060000000</t>
  </si>
  <si>
    <t>7061100000</t>
  </si>
  <si>
    <t>7061171040</t>
  </si>
  <si>
    <t>70611S1040</t>
  </si>
  <si>
    <t>7061200000</t>
  </si>
  <si>
    <t>7061275320</t>
  </si>
  <si>
    <t>7061500000</t>
  </si>
  <si>
    <t>7061513060</t>
  </si>
  <si>
    <t>7101200000</t>
  </si>
  <si>
    <t>7101220090</t>
  </si>
  <si>
    <t>7101229990</t>
  </si>
  <si>
    <t>7311100000</t>
  </si>
  <si>
    <t>7311129990</t>
  </si>
  <si>
    <t>7313100000</t>
  </si>
  <si>
    <t>7313100020</t>
  </si>
  <si>
    <t>7313171100</t>
  </si>
  <si>
    <t>73131S1100</t>
  </si>
  <si>
    <t>7313300000</t>
  </si>
  <si>
    <t>7313313060</t>
  </si>
  <si>
    <t>7320000000</t>
  </si>
  <si>
    <t>7321100000</t>
  </si>
  <si>
    <t>7321100020</t>
  </si>
  <si>
    <t>7321171100</t>
  </si>
  <si>
    <t>73211S1100</t>
  </si>
  <si>
    <t>7321200000</t>
  </si>
  <si>
    <t>7321213060</t>
  </si>
  <si>
    <t>7322300000</t>
  </si>
  <si>
    <t>7322300020</t>
  </si>
  <si>
    <t>7322400000</t>
  </si>
  <si>
    <t>7322400020</t>
  </si>
  <si>
    <t>7323100000</t>
  </si>
  <si>
    <t>7323100020</t>
  </si>
  <si>
    <t>7330000000</t>
  </si>
  <si>
    <t>7331300000</t>
  </si>
  <si>
    <t>7331300020</t>
  </si>
  <si>
    <t>7332200000</t>
  </si>
  <si>
    <t>7332200020</t>
  </si>
  <si>
    <t>7332271100</t>
  </si>
  <si>
    <t>73322S1100</t>
  </si>
  <si>
    <t>7332300000</t>
  </si>
  <si>
    <t>7332300020</t>
  </si>
  <si>
    <t>7332371100</t>
  </si>
  <si>
    <t>73323S1100</t>
  </si>
  <si>
    <t>7332400000</t>
  </si>
  <si>
    <t>7332413060</t>
  </si>
  <si>
    <t>7350000000</t>
  </si>
  <si>
    <t>7351200000</t>
  </si>
  <si>
    <t>7351220090</t>
  </si>
  <si>
    <t>9900080010</t>
  </si>
  <si>
    <t>7011475100</t>
  </si>
  <si>
    <t>7011475110</t>
  </si>
  <si>
    <t>7021975100</t>
  </si>
  <si>
    <t>7021975110</t>
  </si>
  <si>
    <t>7032200000</t>
  </si>
  <si>
    <t>7032275240</t>
  </si>
  <si>
    <t>7032300000</t>
  </si>
  <si>
    <t>7032375200</t>
  </si>
  <si>
    <t>7032375210</t>
  </si>
  <si>
    <t>7032400000</t>
  </si>
  <si>
    <t>7032475250</t>
  </si>
  <si>
    <t>7313375100</t>
  </si>
  <si>
    <t>7313375110</t>
  </si>
  <si>
    <t>7321275100</t>
  </si>
  <si>
    <t>7321275110</t>
  </si>
  <si>
    <t>7011500000</t>
  </si>
  <si>
    <t>7011575360</t>
  </si>
  <si>
    <t>7011600000</t>
  </si>
  <si>
    <t>7011675370</t>
  </si>
  <si>
    <t>7032100000</t>
  </si>
  <si>
    <t>7032175520</t>
  </si>
  <si>
    <t>7032500000</t>
  </si>
  <si>
    <t>7032575350</t>
  </si>
  <si>
    <t>7032600000</t>
  </si>
  <si>
    <t>7032675340</t>
  </si>
  <si>
    <t>8211400000</t>
  </si>
  <si>
    <t>8211475560</t>
  </si>
  <si>
    <t>8211500000</t>
  </si>
  <si>
    <t>8211575530</t>
  </si>
  <si>
    <t>7210000000</t>
  </si>
  <si>
    <t>7211100000</t>
  </si>
  <si>
    <t>7211129990</t>
  </si>
  <si>
    <t>7212100000</t>
  </si>
  <si>
    <t>7212129990</t>
  </si>
  <si>
    <t>8030000000</t>
  </si>
  <si>
    <t>8031200000</t>
  </si>
  <si>
    <t>8031229990</t>
  </si>
  <si>
    <t>8120000000</t>
  </si>
  <si>
    <t>8122100000</t>
  </si>
  <si>
    <t>8122120120</t>
  </si>
  <si>
    <t>700</t>
  </si>
  <si>
    <t>Всего расходов:</t>
  </si>
  <si>
    <t>7082200000</t>
  </si>
  <si>
    <t>7082420090</t>
  </si>
  <si>
    <t>Сумма на 2019 год</t>
  </si>
  <si>
    <t>Сумма на 2018 год</t>
  </si>
  <si>
    <t>в том числе за счет средств бюджетов других уровней бюджетной системы Российской Федерации</t>
  </si>
  <si>
    <t>Приложение № 6</t>
  </si>
  <si>
    <t>к решению Совета депутатов ЗАТО Александровск</t>
  </si>
  <si>
    <t>Распределение бюджетных ассигнований по разделам, подразделам, целевым статьям (муниципальным программам ЗАТО Александровск и непрограммным направлениям деятельности), группам видов расходов классификации расходов местного бюджета ЗАТО Александровск на 2017 год</t>
  </si>
  <si>
    <t>рублей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</si>
  <si>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</si>
  <si>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</si>
  <si>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</si>
  <si>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</si>
  <si>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</si>
  <si>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>Процентные платежи по муниципальному долгу</t>
  </si>
  <si>
    <t>Расходы на обеспечение функций работников органов местного самоуправления</t>
  </si>
  <si>
    <t>Расходы на выплаты по оплате труда главы муниципального образования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</si>
  <si>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</si>
  <si>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Расходы на выплаты по оплате труда депутатов представительного органа муниципального образования</t>
  </si>
  <si>
    <t>Расходы на выплаты по оплате труда работников органов местного самоуправления</t>
  </si>
  <si>
    <t>Расходы на выплаты по оплате труда главы местной администрации</t>
  </si>
  <si>
    <t>Расходы на единовременное поощрение за многолетнюю безупречную муниципальную службу, выплачиваемое муниципальным служащим</t>
  </si>
  <si>
    <t>Расходы на выплаты по оплате труда руководителя контрольно-счетной палаты муниципального образования и его заместителей</t>
  </si>
  <si>
    <t>Резервный фонд администрации ЗАТО Александровск</t>
  </si>
  <si>
    <t>Предоставление субсидий социально-ориентированным некоммерческим организациям</t>
  </si>
  <si>
    <t>Мероприятия по развитию и обслуживанию системы АПК "Безопасный город"</t>
  </si>
  <si>
    <t>Прочие направления расходов муниципальной программы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</si>
  <si>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</si>
  <si>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</si>
  <si>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</si>
  <si>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"Об административных комиссиях"</t>
  </si>
  <si>
    <t>Оценка недвижимости, признание прав и регулирование отношений по государственной и муниципальной собственности</t>
  </si>
  <si>
    <t>Прочие расходы администрации ЗАТО Александровск</t>
  </si>
  <si>
    <t>Выплаты по решениям судов и оплата государственной пошлины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</si>
  <si>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</si>
  <si>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Субвенция на осуществление деятельности по отлову и содержанию безнадзорных животных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</si>
  <si>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</si>
  <si>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Возмещение затрат в связи с осуществлением регулярных пассажирских перевозок на социально-значимых маршрутах</t>
  </si>
  <si>
    <t>Субвенция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</si>
  <si>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Ремонт автомобильных дорог общего пользования местного значения</t>
  </si>
  <si>
    <t>Содержание автомобильных дорог общего пользования местного значения, за исключением капитального ремонта и ремонта</t>
  </si>
  <si>
    <t>Капитальный и текущий ремонт объектов муниципальной собственности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</si>
  <si>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</si>
  <si>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Мероприятия по землеустройству и землепользованию</t>
  </si>
  <si>
    <t>Взносы на проведение капитального ремонта общего имущества многоквартирных домов</t>
  </si>
  <si>
    <t>Капитальный и текущий ремонт объектов жилищно-коммунального хозяйства</t>
  </si>
  <si>
    <t>Возмещение убытков по жилищно-коммунальному хозяйству</t>
  </si>
  <si>
    <t>Организация наружного освещения улиц и дворовых территорий муниципального образования</t>
  </si>
  <si>
    <t>Обеспечение сохранности, технического обслуживания и содержания прочих объектов благоустройства</t>
  </si>
  <si>
    <t>Мероприятия, связанные со строительством (реконструкцией) объектов муниципальной собственности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</si>
  <si>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</si>
  <si>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Субвенция на реализацию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</si>
  <si>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Субсидия на софинансирование капитальных вложений в объекты муниципальной собственности (включая остатки прошлых лет)</t>
  </si>
  <si>
    <t>Субвенция на реализацию Закона Мурманской области "О региональных нормативах финансового обеспечения образовательной деятельности в Мурманской области"</t>
  </si>
  <si>
    <t>Стипендии и премии главы администрации ЗАТО Александровск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</si>
  <si>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</si>
  <si>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Субвенция на обеспечение бесплатным питанием отдельных категорий обучающихся</t>
  </si>
  <si>
    <t>Предоставление дополнительного пенсионного обеспечения муниципальным служащим в органах местного самоуправления ЗАТО Александровск и лицам, замещавшим муниципальные должности в муниципальном образовании ЗАТО Александровск</t>
  </si>
  <si>
    <t>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</si>
  <si>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</si>
  <si>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</si>
  <si>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</si>
  <si>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</si>
  <si>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</si>
  <si>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</si>
  <si>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</si>
  <si>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</si>
  <si>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Мурманской области "О патронате"в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</si>
  <si>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</si>
  <si>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</si>
  <si>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</si>
  <si>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</si>
  <si>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>Обеспечение выполнения служебного поручения муниципальными служащими вне места постоянной работы</t>
  </si>
  <si>
    <t>Обеспечение профессиональной подготовки, переподготовки, повышение квалификации муниципальных служащих, участие в семинарах и совещаниях</t>
  </si>
  <si>
    <t>Обеспечение безопасных условий труда</t>
  </si>
  <si>
    <t>Непрограммная деятельность</t>
  </si>
  <si>
    <t>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</si>
  <si>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>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</si>
  <si>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>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</si>
  <si>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>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соответствующие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</si>
  <si>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>Нормативно-методическое обеспечение и организация бюджетного процесса в ЗАТО Александровск, осуществление контроля и надзора в финансово-бюджетной сфере</t>
  </si>
  <si>
    <t>Осуществление мероприятий по организационному, документационному, правовому, финансово-экономическому обеспечению деятельности администрации ЗАТО Александровск</t>
  </si>
  <si>
    <t>Реализация функций в сфере управления муниципальным имуществом</t>
  </si>
  <si>
    <t>Обеспечение исполнения мероприятий в рамках муниципальных программ управления культуры, спорта и молодежной политики</t>
  </si>
  <si>
    <t>Создание условий для повышения эффективности деятельности социально ориентированным некоммерческим организациям инвалидов</t>
  </si>
  <si>
    <t>Содержание и эксплуатация установленного оборудования АПК "Безопасный город"</t>
  </si>
  <si>
    <t>Разработка проектно-сметной документации на создание АПК "Безопасный город"</t>
  </si>
  <si>
    <t>Материальное обеспечение допуска лиц не проживающих на территории ЗАТО Александровск охраняемой контролируемой зоны (изготовление бланков)</t>
  </si>
  <si>
    <t>Модернизация и обслуживание сетей теплоснабжения (замена системы отопления на полипропиленовые трубы, замена радиаторов, установка терморегуляторов на отопительные приборы, установка системы приточно- вытяжных установок с рециркуляцией тепла, промывка и опрессовка системы теплоснабжения)</t>
  </si>
  <si>
    <t>Проведение оценки рыночной стоимости нежилых помещений, арендуемых субъектами МСП</t>
  </si>
  <si>
    <t>Изготовление технической документации на объекты недвижимого имущества</t>
  </si>
  <si>
    <t>Оказание финансовой поддержки субъектам МСП (предоставление грантов начинающим предпринимателям на создание собственного бизнеса)</t>
  </si>
  <si>
    <t>Обеспечение доступа к информации о деятельности органов местного самоуправления с помощью интернет-сайта</t>
  </si>
  <si>
    <t>Развитие информационно-технологической инфраструктуры органов местного самоуправления</t>
  </si>
  <si>
    <t>Приобретение средств (ЭЦП, VipNet) для подключения к системе межведомственного электронного взаимодействия</t>
  </si>
  <si>
    <t>Развитие информационно- технологической инфраструктуры муниципальных учреждений</t>
  </si>
  <si>
    <t>Защита информационных систем и ресурсов</t>
  </si>
  <si>
    <t>Мероприятия по технической защите информации</t>
  </si>
  <si>
    <t>Организация предоставления государственных и муниципальных услуг по принципу "одного окна"</t>
  </si>
  <si>
    <t>Реализация Закона Мурманской области "Об административных комиссиях"</t>
  </si>
  <si>
    <t>Организация работ по проведению оценки рыночной стоимости объектов недвижимого имущества, находящегося в собственности муниципального образования ЗАТО Александровск</t>
  </si>
  <si>
    <t>Обеспечение сохранности, комплектования, учета и использования архивных документов</t>
  </si>
  <si>
    <t>Начисление, учет, контроль за правильностью исчисления, полнотой и своевременностью осуществления неналоговых платежей, а также взыскание задолженности по платежам в бюджет по договорам аренды земельных участком и муниципального имущества (сокращение недоимки)</t>
  </si>
  <si>
    <t>Проведение мероприятий по подготовке аукционов, конкурсов, тендеров и т.д. в целях получения дополнительных доходов в местный бюджет</t>
  </si>
  <si>
    <t>Своевременное распределение муниципальных жилых помещений гражданам в ЗАТО Александровск</t>
  </si>
  <si>
    <t>Приобретение жилья, предоставление субсидий и выдача государственных жилищных сертификатов гражданам, выезжающим за пределы ЗАТО Александровск</t>
  </si>
  <si>
    <t>Качественное оформление документов граждан и представителей предприятий и организаций по вопросам получения разрешения на въезд на территорию ЗАТО Александровск</t>
  </si>
  <si>
    <t>Автотранспортная перевозка пассажиров и грузов и сопутствующие ей работы</t>
  </si>
  <si>
    <t>Содержание муниципального имущества ЗАТО Александровск, закрепленного за МКУ "ЦАХиТО"на праве оперативного управления</t>
  </si>
  <si>
    <t>Материально-техническое обеспечение органов местного самоуправления ЗАТО Александровск</t>
  </si>
  <si>
    <t>Осуществление переданных федеральных полномочий по государственной регистрации актов гражданского состояния</t>
  </si>
  <si>
    <t>Оказание поддержки добровольным общественным объединениям правоохранительной направленности и народным дружинам (приобретение отличительной символики, страхование народных дружинников)</t>
  </si>
  <si>
    <t>Обслуживание автоматической системы контроля за радиационной обстановкой г. Гаджиево, г. Снежногорск</t>
  </si>
  <si>
    <t>Организация и проведение работ по предупреждению и ликвидации чрезвычайных ситуаций и их последствий, гражданская оборона</t>
  </si>
  <si>
    <t>Обслуживание МАСЦО ЗАТО Александровск</t>
  </si>
  <si>
    <t>Мероприятия по созданию, развитию и организации эксплуатации системы обеспечения вызова экстренных оперативных служб по единому номеру "112"</t>
  </si>
  <si>
    <t>Организация регулирования численности безнадзорных животных</t>
  </si>
  <si>
    <t>Сохранение гарантированного и качественного транспортного обслуживания населения по социально значимым маршрутам в границах территории ЗАТО Александровск</t>
  </si>
  <si>
    <t>Обеспечение перевозок обучающихся государственных областных и муниципальных образовательных организаций городским и пригородным автомобильным транспортом общего пользования</t>
  </si>
  <si>
    <t>Приобретение автобусов</t>
  </si>
  <si>
    <t>Оснащение участков улично-дорожной сети ЗАТО Александровск пешеходными ограждениями, в том числе в зоне пешеходных переходов</t>
  </si>
  <si>
    <t>Модернизация нерегулируемых пешеходных переходов, в том числе непосредственно прилегающих к дошкольным образовательным организациям, общеобразовательным организациями и организациям дополнительного образования, средствами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индексацией, Г-образными опорами, дорожной разметкой, в т.ч. с применением штучных форм и цветовых дорожных покрытий, световозвращателями и индикаторами, а также устройствами дополнительного освещения и другими элементами повышения БДД</t>
  </si>
  <si>
    <t>Ремонт автомобильных дорог общего пользования и междомовых проездов ЗАТО Александровск</t>
  </si>
  <si>
    <t>Содержание автомобильных дорог общего пользования на территории ЗАТО Александровск в соответствии с требованием ГОСТ Р 50597-93</t>
  </si>
  <si>
    <t>Утверждение нормативов финансовых затрат на содержание автомобильных дорог общего пользования местного значения ЗАТО Александровск</t>
  </si>
  <si>
    <t>Предоставление комплексных услуг по созданию, поддержке, развитию информационно- телекоммуникационной инфраструктуры в органах местного самоуправления и муниципальных казенных учреждениях</t>
  </si>
  <si>
    <t>Реализация Закона Мурманской области "О некоторых вопросах в области регулирования торговой деятельности на территории Мурманской области"</t>
  </si>
  <si>
    <t>Организация работ по проведению кадастровых работ объектов недвижимого имущества, в том числе земельные участки с постановкой объектов на государственный кадастр недвижимости</t>
  </si>
  <si>
    <t>Сбор информации об объекте: акт обследования технического состояния объекта (дефектный акт), составление проекта производства работ, технического состояния объекта, сметы</t>
  </si>
  <si>
    <t>Проведение процедуры размещения аукционной документации на электронной площадке с последующим заключением муниципальных контрактов на выполнение работ в области капитального строительства и капитального ремонта по результатам торгов</t>
  </si>
  <si>
    <t>Своевременный и постоянный контроль за ведением строительства и капитального ремонта, соблюдение норм правил СНиПов, сроков работ, применение качественных материалов, недопущение брака в ремонтных и строительных работах, соблюдение безопасности строительства</t>
  </si>
  <si>
    <t>Ремонт квартир</t>
  </si>
  <si>
    <t>Взносы на обеспечение реализации региональной программы капитального ремонта общего имущества в многоквартирных домах в части жилых муниципальных помещений</t>
  </si>
  <si>
    <t>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</t>
  </si>
  <si>
    <t>Восстановление эксплуатационных характеристик помещений в целях сбережения энергоресурсов</t>
  </si>
  <si>
    <t>Капитальный ремонт сетей водоотведения</t>
  </si>
  <si>
    <t>Капитальный ремонт сетей теплоснабжения</t>
  </si>
  <si>
    <t>Предоставление субсидии на возмещение расходов, связанных с невозможностью взыскания задолженности по безнадежным долгам и за пустующий муниципальный фонд</t>
  </si>
  <si>
    <t>Оплата за содержание, текущий ремонт и коммунальные услуги по пустующему муниципальному жилищному фонду</t>
  </si>
  <si>
    <t>Улучшение качества освещения улиц на территории муниципального образования ЗАТО Александровск</t>
  </si>
  <si>
    <t>Повышение качества организации содержания лестничных сходов, детских площадок, тротуаров, дорожек и дворовых территорий муниципального образования ЗАТО Александровск</t>
  </si>
  <si>
    <t>Улучшение технического состояния и приведение в качественное состояние объектов инфраструктуры и благоустройства на территории ЗАТО Александровск</t>
  </si>
  <si>
    <t>Организация ритуальных услуг и содержание мест захоронения</t>
  </si>
  <si>
    <t>Создание условий и организация обустройства мест массового отдыха населения</t>
  </si>
  <si>
    <t>Организация ограничения доступа в законсервированные дома на территории ЗАТО Александровск</t>
  </si>
  <si>
    <t>Обеспечение эффективной работы объектов жилищно-коммунальной инфраструктуры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</si>
  <si>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</t>
  </si>
  <si>
    <t>Создание условий для осуществления присмотра и ухода за детьми, содержания детей в муниципальных дошкольных образовательных учреждениях</t>
  </si>
  <si>
    <t>Предоставление социальных гарантий работникам</t>
  </si>
  <si>
    <t>Строительство детского сада на 300 мест в г.Гаджиево</t>
  </si>
  <si>
    <t>Обеспечение пожарной и электрической безопасности учреждений системы образования</t>
  </si>
  <si>
    <t>Обеспечение антитеррористической и противокриминальной безопасности учреждений системы образования</t>
  </si>
  <si>
    <t>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</si>
  <si>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</si>
  <si>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</si>
  <si>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</t>
  </si>
  <si>
    <t>Обеспечение благоустройства территории ОУ</t>
  </si>
  <si>
    <t>Предоставление дополнительного образования детям в учреждениях дополнительного образования детей</t>
  </si>
  <si>
    <t>Реализация дополнительных общеразвивающих программ</t>
  </si>
  <si>
    <t>Реализация дополнительных общеобразовательных предпрофессиональных программ в области искусств</t>
  </si>
  <si>
    <t>Организация отдыха и оздоровления детей в возрасте от 6 до 18 лет</t>
  </si>
  <si>
    <t>Предоставление питания детям, находящимся в оздоровительном лагере дневного пребывания в МОУ</t>
  </si>
  <si>
    <t>Организация и проведение мероприятий, направленных на совершенствование культурно-досуговой сферы молодежной среды</t>
  </si>
  <si>
    <t>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</t>
  </si>
  <si>
    <t>Обеспечение функционирования молодежного сайта ЗАТО Александровск "ZatoRozetka"</t>
  </si>
  <si>
    <t>Выплата премий и стипендий главы администрации ЗАТО Александровск одаренным детям и учащейся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</si>
  <si>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</si>
  <si>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</t>
  </si>
  <si>
    <t>Информационно-методическое сопровождение образовательного процесса учреждений системы образования ЗАТО Александровск</t>
  </si>
  <si>
    <t>Комплексное и качественное хозяйственно-эксплуатационное обслуживание учреждений системы образования ЗАТО Александровск</t>
  </si>
  <si>
    <t>Предоставление бесплатного молока обучающимся в 1-4 классах МОУ</t>
  </si>
  <si>
    <t>Предоставление бесплатного питания отдельным категориям обучающихся МОУ</t>
  </si>
  <si>
    <t>Предоставление социальных гарантий работникам МАУО "КШП"</t>
  </si>
  <si>
    <t>Обеспечение выполнения требований СанПиН и технической безопасности учреждений системы образования</t>
  </si>
  <si>
    <t>Адаптация муниципальных учреждений культуры (устройство пандусов, поручней, установка кнопок вызова, капитальный ремонт помещений для беспрепятственного доступа)</t>
  </si>
  <si>
    <t>Организация и проведение культурно-массовых мероприятий в соответствии с годовым планом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</si>
  <si>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</si>
  <si>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 библиотеки</t>
  </si>
  <si>
    <t>Формирование, учет, изучение, обеспечение физического сохранения и безопасности фондов библиотек, включая оцифровку фонда</t>
  </si>
  <si>
    <t>Библиографическая обработка документов и создание каталогов</t>
  </si>
  <si>
    <t>Организация и проведение культурно-массовых мероприятий</t>
  </si>
  <si>
    <t>Формирование, учет, изучение, обеспечение физического сохранения и безопасности музейных предметов, музейных коллекций</t>
  </si>
  <si>
    <t>Публичный показ музейных предметов, музейных коллекций</t>
  </si>
  <si>
    <t>Создание экспозиций (выставок) музеев, организация выездных выставок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</si>
  <si>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</si>
  <si>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</si>
  <si>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</si>
  <si>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</si>
  <si>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Организация мер по предоставлению и выплате компенсации части родительской платы за присмотр и уход за ребенком в ДОУ</t>
  </si>
  <si>
    <t>Выплата компенсации части родительской платы за присмотр и уход за ребенком в ДОУ</t>
  </si>
  <si>
    <t>Реализация переданных государственных полномочий по опеке и попечительству в отношении несовершеннолетних</t>
  </si>
  <si>
    <t>Выплата денежного вознаграждения лицам, осуществляющим постинтернатный патронат в отношении несовершеннолетних и социальный патронат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</si>
  <si>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</si>
  <si>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Реализация Закона Мурманской области "О комиссиях по делам несовершеннолетних и защите их прав в Мурманской области"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</si>
  <si>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</si>
  <si>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Организация проведения официальных физкультурно-оздоровительных и спортивных мероприятий ЗАТО Александровск</t>
  </si>
  <si>
    <t>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</t>
  </si>
  <si>
    <t>Обеспечение информирования населения, организаций (предприятий) по вопросам социально-экономического и культурного развития ЗАТО Александровск</t>
  </si>
  <si>
    <t>Исполнение принятых обязательств по погашению и обслуживанию долговых обязательств ЗАТО Александровск</t>
  </si>
  <si>
    <t>Подпрограмма 8 "Развитие муниципальной службы ЗАТО Александровск"</t>
  </si>
  <si>
    <t>Подпрограмма 3 "Развитие системы образования через эффективное выполнение муниципальных функций"</t>
  </si>
  <si>
    <t>Подпрограмма 1 "Совершенствование финансовой и бюджетной политики"</t>
  </si>
  <si>
    <t>Подпрограмма 1 "Обеспечение деятельности администрации ЗАТО Александровск"</t>
  </si>
  <si>
    <t>Подпрограмма 2 "Обеспечение деятельности управления муниципальной собственностью администрации ЗАТО Александровск"</t>
  </si>
  <si>
    <t>Подпрограмма 3 "Обеспечение деятельности управления культуры, спорта и молодежной политики администрации ЗАТО Александровск"</t>
  </si>
  <si>
    <t>Муниципальная программа "Повышение качества жизни отдельных категорий граждан ЗАТО Александровск"на 2014 - 2020 годы</t>
  </si>
  <si>
    <t>Подпрограмма 1 "Профилактика правонарушений, обеспечение безопасности населения ЗАТО Александровск"</t>
  </si>
  <si>
    <t>Подпрограмма 4 "Профилактика экстремизма и терроризма в ЗАТО Александровск"</t>
  </si>
  <si>
    <t>Муниципальная программа ЗАТО Александровск "Энергоэффективность и развитие энергетики" на 2014 - 2020 годы</t>
  </si>
  <si>
    <t>Муниципальная программа "Развитие инвестиционной деятельности муниципального образования ЗАТО Александровск" на 2014 - 2020 годы</t>
  </si>
  <si>
    <t>Подпрограмма 2 "Развитие информационного общества и формирование электронного правительства"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</si>
  <si>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Александровск"</t>
  </si>
  <si>
    <t>Подпрограмма 4 "Архивное дело ЗАТО Александровск"</t>
  </si>
  <si>
    <t>Подпрограмма 5 "Осуществление муниципальных функций, направленных на повышение эффективности управления муниципальным имуществом"</t>
  </si>
  <si>
    <t>Подпрограмма 6 "Обслуживание деятельности органов местного самоуправления"</t>
  </si>
  <si>
    <t>Подпрограмма 3 "Защита населения и территории ЗАТО Александровск от чрезвычайных ситуаций, мероприятия в области гражданской обороны"</t>
  </si>
  <si>
    <t>Подпрограмма 4 "Благоустройство территории муниципального образования ЗАТО Александровск"</t>
  </si>
  <si>
    <t>Подпрограмма 6 "Транспортное обслуживание населения ЗАТО Александровск"</t>
  </si>
  <si>
    <t>Подпрограмма 2 "Повышение безопасности дорожного движения и снижение дорожно-транспортного травматизма в ЗАТО Александровск"</t>
  </si>
  <si>
    <t>Муниципальная программа "Развитие транспортной системы ЗАТО Александровск" на 2014 - 2020 годы</t>
  </si>
  <si>
    <t>Подпрограмма 1 "Управление развитием информационного общества и формированием электронного правительства"</t>
  </si>
  <si>
    <t>Подпрограмма 7 "Повышение эффективности управления капитальным строительством и капитальным ремонтом объектов инфраструктуры ЗАТО Александровск"</t>
  </si>
  <si>
    <t>Подпрограмма 1 "Капитальный ремонт многоквартирных домов ЗАТО Александровск"</t>
  </si>
  <si>
    <t>Подпрограмма 2 "Подготовка объектов и систем жизнеобеспечения ЗАТО Александровск к работе в осенне-зимний период"</t>
  </si>
  <si>
    <t>Подпрограмма 3 "Обеспечение собираемости платежей населения за оказанные жилищно-коммунальные услуги в ЗАТО Александровск"</t>
  </si>
  <si>
    <t>Подпрограмма 5 "Управление развитием системы жилищно-коммунального хозяйства ЗАТО Александровск"</t>
  </si>
  <si>
    <t>Подпрограмма 1 "Качественное и доступное дошкольное образование"</t>
  </si>
  <si>
    <t>Подпрограмма 8 "Развитие современной инфраструктуры системы образования ЗАТО Александровск"</t>
  </si>
  <si>
    <t>Подпрограмма 2 "Обеспечение предоставления муниципальных услуг в сфере общего и дополнительного образования"</t>
  </si>
  <si>
    <t>Подпрограмма 1 "Развитие творческого потенциала и организация досуга населения ЗАТО Александровск"</t>
  </si>
  <si>
    <t>Подпрограмма 7 "Организация отдыха, оздоровления и занятости детей и молодежи ЗАТО Александровск"</t>
  </si>
  <si>
    <t>Подпрограмма 2 "Молодежь ЗАТО Александровск"</t>
  </si>
  <si>
    <t>Подпрограмма 3 "Патриотическое воспитание граждан"</t>
  </si>
  <si>
    <t>Подпрограмма 4 "Обеспечение информационно-методического сопровождения образовательного процесса муниципальных учреждений"</t>
  </si>
  <si>
    <t>"Подпрограмма 5 "Обеспечение хозяйственно-эксплуатационного обслуживания учреждений системы образования ЗАТО Александровск"</t>
  </si>
  <si>
    <t>Подпрограмма 6 "Школьное здоровое питание"</t>
  </si>
  <si>
    <t>Подпрограмма 2 "Библиотечное дело ЗАТО Александровск"</t>
  </si>
  <si>
    <t>Подпрограмма 3 "Музейное дело ЗАТО Александровск"</t>
  </si>
  <si>
    <t>Подпрограмма 5 "Модернизация учреждений культуры и дополнительного образования в сфере культуры ЗАТО Александровск"</t>
  </si>
  <si>
    <t>Подпрограмма 1 "Развитие физической культуры и спорта"</t>
  </si>
  <si>
    <t>Подпрограмма 3 "Информационное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информации"</t>
  </si>
  <si>
    <t>Подпрограмма 2 "Эффективное управление муниципальным долгом"</t>
  </si>
  <si>
    <t>Муниципальная программа ЗАТО Александровск "Эффективное муниципальное управление"на 2014 - 2020 годы</t>
  </si>
  <si>
    <t>Муниципальная программа ЗАТО Александровск "Развитие образования"на 2014 - 2020 годы</t>
  </si>
  <si>
    <t>Муниципальная программа "Обеспечение комплексной безопасности населения ЗАТО Александровск"на 2014 - 2020 годы</t>
  </si>
  <si>
    <t>Муниципальная программа ЗАТО Александровск "Информационное общество" на 2014 - 2020 годы</t>
  </si>
  <si>
    <t>Муниципальная программа ЗАТО Александровск "Обеспечение комфортной среды проживания населения муниципального образования" на 2014 - 2020 годы</t>
  </si>
  <si>
    <t>Муниципальная программа ЗАТО Александровск "Развитие культуры и сохранение культурного наследия"на 2014 - 2020 годы</t>
  </si>
  <si>
    <t>Муниципальная программа ЗАТО Александровск "Развитие физической культуры, спорта и молодежной политики"на 2014 - 2020 годы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</si>
  <si>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</si>
  <si>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</si>
  <si>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</si>
  <si>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</si>
  <si>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фонды</t>
  </si>
  <si>
    <t>Другие общегосударственные вопросы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</si>
  <si>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</si>
  <si>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</si>
  <si>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</si>
  <si>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</si>
  <si>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</si>
  <si>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</si>
  <si>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</si>
  <si>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</si>
  <si>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</si>
  <si>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</si>
  <si>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</si>
  <si>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</si>
  <si>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</si>
  <si>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</si>
  <si>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</si>
  <si>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</si>
  <si>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</si>
  <si>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</si>
  <si>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</si>
  <si>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</si>
  <si>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 xml:space="preserve">Физическая культура
</t>
  </si>
  <si>
    <t>Периодическая печать и издательства</t>
  </si>
  <si>
    <t>Обслуживание внутреннего государственного и муниципального долга</t>
  </si>
  <si>
    <t>ОБЩЕГОСУДАРСТВЕННЫЕ ВОПРОСЫ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</si>
  <si>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</si>
  <si>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</si>
  <si>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</si>
  <si>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</si>
  <si>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</si>
  <si>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</si>
  <si>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</si>
  <si>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</si>
  <si>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Субсидия на организацию отдыха детейМурманской области вмуниципальных образовательных организациях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</si>
  <si>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</si>
  <si>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</si>
  <si>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</si>
  <si>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</si>
  <si>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</si>
  <si>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</si>
  <si>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Расходы на выплаты персоналу в целях обеспечения выполнения функций госдарственными (муниципальными) органами, казенными учреждениями, органами управления государственными внебюджетными фондами</t>
  </si>
  <si>
    <t>Приложение № 1</t>
  </si>
  <si>
    <t xml:space="preserve">                 к решению Совета депутатов ЗАТО Александровск</t>
  </si>
  <si>
    <t>от "27"декабря 2016 года № 98</t>
  </si>
  <si>
    <t>в редакции решения Совета депутатов ЗАТО Александровск</t>
  </si>
  <si>
    <t>от "___"__________2017 года №_____</t>
  </si>
  <si>
    <t xml:space="preserve">Перечень главных администраторов доходов местного бюджета ЗАТО Александровск - органов местного самоуправления и органов администрации ЗАТО Александровск с правами юридических лиц </t>
  </si>
  <si>
    <t>Код бюджетной классификации Российской Федерации</t>
  </si>
  <si>
    <t>Наименование главного администратора (администратора) доходов местного бюджета</t>
  </si>
  <si>
    <t>код главного администратора</t>
  </si>
  <si>
    <t>код дохода</t>
  </si>
  <si>
    <t>913</t>
  </si>
  <si>
    <t>Совет депутатов ЗАТО Александровск</t>
  </si>
  <si>
    <t>1 17 05040 04 0000 180</t>
  </si>
  <si>
    <t>914</t>
  </si>
  <si>
    <t>Администрация ЗАТО Александровск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</si>
  <si>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</si>
  <si>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</si>
  <si>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</si>
  <si>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</si>
  <si>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1 16 90020 02 0000 140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</si>
  <si>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</si>
  <si>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</si>
  <si>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</si>
  <si>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2 19 25064 04 0000 151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</si>
  <si>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</si>
  <si>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915</t>
  </si>
  <si>
    <t>Управление муниципальной собственностью администрации ЗАТО Александровск</t>
  </si>
  <si>
    <t>1 08 07150 01 0000 110</t>
  </si>
  <si>
    <t>Государственная пошлина за выдачу разрешения на установку рекламной конструкции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</si>
  <si>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</si>
  <si>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</si>
  <si>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</si>
  <si>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</si>
  <si>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</si>
  <si>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</si>
  <si>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</si>
  <si>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</si>
  <si>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</si>
  <si>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</si>
  <si>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</si>
  <si>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</si>
  <si>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</si>
  <si>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</si>
  <si>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916</t>
  </si>
  <si>
    <t>Управление финансов администрации ЗАТО Александровск</t>
  </si>
  <si>
    <t>2 02 15001 04 0000 151</t>
  </si>
  <si>
    <t>Дотации бюджетам городских округов на выравнивание бюджетной обеспеченности</t>
  </si>
  <si>
    <t>2 02 15010 04 0000 151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</si>
  <si>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</si>
  <si>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</si>
  <si>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</si>
  <si>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918</t>
  </si>
  <si>
    <t>Управление образования администрации ЗАТО Александровск</t>
  </si>
  <si>
    <t>2 02 30027 04 0000 151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</si>
  <si>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</si>
  <si>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</si>
  <si>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</si>
  <si>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919</t>
  </si>
  <si>
    <t>Управление культуры, спорта и молодежной политики администрации                                                                                                                                                                             ЗАТО Александровск</t>
  </si>
  <si>
    <t>2 19 25027 04 0000 151</t>
  </si>
  <si>
    <t>Возврат остатков субсидий на мероприятия государственной программы Российской Федерации "Доступная среда" на 2011 - 2020 годы из бюджетов городских округов</t>
  </si>
  <si>
    <t>2 19 45144 04 0000 151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</si>
  <si>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городских округов</t>
  </si>
  <si>
    <t>2 19 45148 04 0000 151</t>
  </si>
  <si>
    <t>Возврат остатков иных межбюджетных трансфертов на государственную поддержку лучших работников муниципальных учреждений культуры, находящихся на территориях сельских поселений, из бюджетов городских округов</t>
  </si>
  <si>
    <t>924</t>
  </si>
  <si>
    <t>Контрольно-счетная палата ЗАТО Александровск</t>
  </si>
  <si>
    <t xml:space="preserve">Иные доходы местного бюджета, администрирование которых может осуществляться главными администраторами доходов - органами местного самоуправления или органами администрации ЗАТО Александровск с правами юридических лиц, в пределах их компетенции </t>
  </si>
  <si>
    <t xml:space="preserve"> 1 13 02994 04 0000 130</t>
  </si>
  <si>
    <t>Прочие доходы от компенсации затрат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</si>
  <si>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</si>
  <si>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</si>
  <si>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</si>
  <si>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поступления, зачисляемые в бюджеты городских округов</t>
  </si>
  <si>
    <t>2 02 29999 04 0000 151</t>
  </si>
  <si>
    <t>Прочие субсидии бюджетам городских округов</t>
  </si>
  <si>
    <t>2 02 39999 04 0000 151</t>
  </si>
  <si>
    <t>Прочие субвенции бюджетам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</si>
  <si>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</si>
  <si>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</si>
  <si>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</si>
  <si>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</si>
  <si>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</si>
  <si>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</si>
  <si>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Приложение № 4</t>
  </si>
  <si>
    <t>Объем поступлений доходов местного бюджета ЗАТО Александровск                                                                                                                                                                            на 2017 год</t>
  </si>
  <si>
    <t>Коды бюджетной классификации Российской Федерации</t>
  </si>
  <si>
    <t>Наименование доходов</t>
  </si>
  <si>
    <t>Сумма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</si>
  <si>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</si>
  <si>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</si>
  <si>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</si>
  <si>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</si>
  <si>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</si>
  <si>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</si>
  <si>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</si>
  <si>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</si>
  <si>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</si>
  <si>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</si>
  <si>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</si>
  <si>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</si>
  <si>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</si>
  <si>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</si>
  <si>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</si>
  <si>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</si>
  <si>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</si>
  <si>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</si>
  <si>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</si>
  <si>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</si>
  <si>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</si>
  <si>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</si>
  <si>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</si>
  <si>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</si>
  <si>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</si>
  <si>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</si>
  <si>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</si>
  <si>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</si>
  <si>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</si>
  <si>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</si>
  <si>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</si>
  <si>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</si>
  <si>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</si>
  <si>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</si>
  <si>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</si>
  <si>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</si>
  <si>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</si>
  <si>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</si>
  <si>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</si>
  <si>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</si>
  <si>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</si>
  <si>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</si>
  <si>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</si>
  <si>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000 1 05 02000 02 0000 110</t>
  </si>
  <si>
    <t>Единый налог на вмененый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</si>
  <si>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</si>
  <si>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</si>
  <si>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</si>
  <si>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</si>
  <si>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</si>
  <si>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</si>
  <si>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</si>
  <si>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</si>
  <si>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</si>
  <si>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</si>
  <si>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</si>
  <si>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</si>
  <si>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</si>
  <si>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</si>
  <si>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</si>
  <si>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</si>
  <si>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</si>
  <si>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</si>
  <si>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</si>
  <si>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</si>
  <si>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</si>
  <si>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</si>
  <si>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</si>
  <si>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</si>
  <si>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</si>
  <si>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</si>
  <si>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</si>
  <si>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</si>
  <si>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</si>
  <si>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</si>
  <si>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</si>
  <si>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</si>
  <si>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</si>
  <si>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</si>
  <si>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</si>
  <si>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</si>
  <si>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</si>
  <si>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</si>
  <si>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</si>
  <si>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</si>
  <si>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</si>
  <si>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</si>
  <si>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</si>
  <si>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</si>
  <si>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</si>
  <si>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</si>
  <si>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</si>
  <si>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</si>
  <si>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</si>
  <si>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</si>
  <si>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</si>
  <si>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</si>
  <si>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</si>
  <si>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</si>
  <si>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</si>
  <si>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</si>
  <si>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</si>
  <si>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</si>
  <si>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</si>
  <si>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</si>
  <si>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</si>
  <si>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</si>
  <si>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</si>
  <si>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</si>
  <si>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</si>
  <si>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</si>
  <si>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</si>
  <si>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</si>
  <si>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</si>
  <si>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</si>
  <si>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</si>
  <si>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</si>
  <si>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</si>
  <si>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</si>
  <si>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</si>
  <si>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</si>
  <si>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000 1 13 01994 04 0000 130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</si>
  <si>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</si>
  <si>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</si>
  <si>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</si>
  <si>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</si>
  <si>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</si>
  <si>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000 1 13 02990 00 0000 130</t>
  </si>
  <si>
    <t>Прочие доходы от компенсации затрат государства</t>
  </si>
  <si>
    <t>000 1 13 02994 04 0000 130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</si>
  <si>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</si>
  <si>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</si>
  <si>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</si>
  <si>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</si>
  <si>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</si>
  <si>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</si>
  <si>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</si>
  <si>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</si>
  <si>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</si>
  <si>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</si>
  <si>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</si>
  <si>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</si>
  <si>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119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пунктами 1 и 2 статьи 120, статьями 125, 126, 126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128, 129, 129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129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, 132, 133, 134, 135, 135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135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</si>
  <si>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</si>
  <si>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</si>
  <si>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</si>
  <si>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</si>
  <si>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</si>
  <si>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</si>
  <si>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</si>
  <si>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</si>
  <si>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000 1 16 25000 00 0000 140</t>
  </si>
  <si>
    <r>
  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земельного законодательства, лесного законодательства, водного законодательства</t>
    </r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</si>
  <si>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</si>
  <si>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</si>
  <si>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</si>
  <si>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</si>
  <si>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</si>
  <si>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</si>
  <si>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</si>
  <si>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хозяйства</t>
  </si>
  <si>
    <t>000 1 16 30030 01 0000 140</t>
  </si>
  <si>
    <t>Прочие денежные взыскания (штрафы) за правонарушения в области дорожного хозяйства</t>
  </si>
  <si>
    <t>000 1 16 33000 00 0000 140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</si>
  <si>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</si>
  <si>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</si>
  <si>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</si>
  <si>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</si>
  <si>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</si>
  <si>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</si>
  <si>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в возмещение ущерба</t>
  </si>
  <si>
    <t xml:space="preserve">000 1 16 90040 04 0000 140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</si>
  <si>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</si>
  <si>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</si>
  <si>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</si>
  <si>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</si>
  <si>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</si>
  <si>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</si>
  <si>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</si>
  <si>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Дотации на выравнивание бюджетной обеспеченнности</t>
  </si>
  <si>
    <t>000 2 02 15001 04 0000 151</t>
  </si>
  <si>
    <t>Дотации бюджетам городских округов на выравнивание бюджетной обеспеченнности</t>
  </si>
  <si>
    <t>000 2 02 15010 00 0000 151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</si>
  <si>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</si>
  <si>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000 2 02 15010 04 0000 151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</si>
  <si>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</si>
  <si>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</si>
  <si>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</si>
  <si>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Прочие субсидии</t>
  </si>
  <si>
    <t>000 2 02 29999 04 0000 151</t>
  </si>
  <si>
    <t>000 2 02 30000 00 0000 151</t>
  </si>
  <si>
    <t>Субвенции бюджетам бюджетной системы Российской Федерации</t>
  </si>
  <si>
    <t>000 2 02 30027 00 0000 151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</si>
  <si>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</si>
  <si>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000 2 02 30027 04 0000 151</t>
  </si>
  <si>
    <t>000 2 02 30029 00 0000 151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</si>
  <si>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</si>
  <si>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</si>
  <si>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000 2 02 35930 00 0000 151</t>
  </si>
  <si>
    <t>Субвенции бюджетам на государственную регистрацию актов гражданского состояния</t>
  </si>
  <si>
    <t>000 2 02 35930 04 0000 151</t>
  </si>
  <si>
    <t>000 2 02 39999 00 0000 151</t>
  </si>
  <si>
    <t>Прочие субвенции</t>
  </si>
  <si>
    <t>000 2 02 39999 04 0000 151</t>
  </si>
  <si>
    <t>000 2 02 04000 00 0000 151</t>
  </si>
  <si>
    <t>Иные межбюджетные трансферты</t>
  </si>
  <si>
    <t>000 2 02 04025 00 0000 151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</si>
  <si>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</si>
  <si>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</si>
  <si>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</si>
  <si>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ИТОГО ДОХОДОВ</t>
  </si>
  <si>
    <t xml:space="preserve">                                             Приложение № 5</t>
  </si>
  <si>
    <t xml:space="preserve">Источники финансирования </t>
  </si>
  <si>
    <t>дефицита местного бюджета ЗАТО Александровск на 2017 год</t>
  </si>
  <si>
    <t xml:space="preserve">рублей </t>
  </si>
  <si>
    <t>№№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</si>
  <si>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</si>
  <si>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Код бюджетной классификации</t>
  </si>
  <si>
    <t>Кредиты кредитных организаций в валюте Российской Федерации</t>
  </si>
  <si>
    <t>0000</t>
  </si>
  <si>
    <t>1.1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</si>
  <si>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</si>
  <si>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</si>
  <si>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710</t>
  </si>
  <si>
    <t>1.2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</si>
  <si>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</si>
  <si>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</si>
  <si>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810</t>
  </si>
  <si>
    <t>остаток на 01.01.2017</t>
  </si>
  <si>
    <t>Бюджетные кредиты от других бюджетов бюджетной системы Российской Федерации</t>
  </si>
  <si>
    <t>2.1</t>
  </si>
  <si>
    <t>Бюджетные кредиты от других бюджетов бюджетной системы Российской Федерации в валюте Российской Федерации</t>
  </si>
  <si>
    <t>2.1.1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</si>
  <si>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</si>
  <si>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</si>
  <si>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2.1.2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</si>
  <si>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</si>
  <si>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</si>
  <si>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</si>
  <si>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3.1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</si>
  <si>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</si>
  <si>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</si>
  <si>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</si>
  <si>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</si>
  <si>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</si>
  <si>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3</t>
  </si>
  <si>
    <t>Изменение остатков средств на счетах по учету средств бюджетов</t>
  </si>
  <si>
    <t>Увеличение остатков средств бюджетов</t>
  </si>
  <si>
    <t>500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</si>
  <si>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</si>
  <si>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</si>
  <si>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</si>
  <si>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городских округов</t>
  </si>
  <si>
    <t>3.2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</si>
  <si>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</si>
  <si>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</si>
  <si>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</si>
  <si>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</si>
  <si>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</si>
  <si>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</si>
  <si>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</si>
  <si>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</si>
  <si>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ИТОГО ИСТОЧНИКИ ВНУТРЕННЕГО ФИНАНСИРОВАНИЯ ДЕФИЦИТОВ БЮДЖЕТОВ</t>
  </si>
  <si>
    <t xml:space="preserve">                                             Приложение № 10</t>
  </si>
  <si>
    <t>Программа</t>
  </si>
  <si>
    <t>муниципальных внутренних заимствований</t>
  </si>
  <si>
    <t>ЗАТО Александровск на 2017 год</t>
  </si>
  <si>
    <t>Виды заимствований</t>
  </si>
  <si>
    <t>Всего заимствований</t>
  </si>
  <si>
    <t>Внутренние заимствования (привлечение/погашение)</t>
  </si>
  <si>
    <t>от 27 декабря 2016 года № 98</t>
  </si>
  <si>
    <t>Код ведом-ства</t>
  </si>
  <si>
    <t xml:space="preserve"> Обеспечение выполнения служебного поручения муниципальными служащими вне места постоянной работы</t>
  </si>
  <si>
    <t xml:space="preserve"> Обеспечение профессиональной подготовки, переподготовки, повышение квалификации муниципальных служащих, участие в семинарах и совещаниях</t>
  </si>
  <si>
    <t xml:space="preserve"> Обеспечение безопасных условий труда</t>
  </si>
  <si>
    <t xml:space="preserve"> Обеспечение доступа к информации о деятельности органов местного самоуправления с помощью интернет-сайта</t>
  </si>
  <si>
    <t xml:space="preserve"> Развитие информационно-технологической инфраструктуры органов местного самоуправления</t>
  </si>
  <si>
    <t xml:space="preserve"> Материально-техническое обеспечение органов местного самоуправления ЗАТО Александровск</t>
  </si>
  <si>
    <t>администрация муниципального образования закрытое административно-территориальное образование Александровск Мурманской области</t>
  </si>
  <si>
    <t xml:space="preserve"> Осуществление мероприятий по организационному, документационному, правовому, финансово-экономическому обеспечению деятельности администрации ЗАТО Александровск</t>
  </si>
  <si>
    <t xml:space="preserve"> Создание условий для повышения эффективности деятельности социально ориентированным некоммерческим организациям инвалидов</t>
  </si>
  <si>
    <t xml:space="preserve"> Модернизация и обслуживание сетей теплоснабжения (замена системы отопления на полипропиленовые трубы, замена радиаторов, установка терморегуляторов на отопительные приборы, установка системы приточно- вытяжных установок с рециркуляцией тепла, промывка и опрессовка системы теплоснабжения)</t>
  </si>
  <si>
    <t xml:space="preserve"> Оказание финансовой поддержки субъектам МСП (предоставление грантов начинающим предпринимателям на создание собственного бизнеса)</t>
  </si>
  <si>
    <t xml:space="preserve"> Приобретение средств (ЭЦП, VipNet) для подключения к системе межведомственного электронного взаимодействия</t>
  </si>
  <si>
    <t xml:space="preserve"> Развитие информационно- технологической инфраструктуры муниципальных учреждений</t>
  </si>
  <si>
    <t xml:space="preserve"> Защита информационных систем и ресурсов</t>
  </si>
  <si>
    <t xml:space="preserve"> Мероприятия по технической защите информации</t>
  </si>
  <si>
    <t xml:space="preserve"> Организация предоставления государственных и муниципальных услуг по принципу "одного окна"</t>
  </si>
  <si>
    <t xml:space="preserve"> Реализация Закона Мурманской области "Об административных комиссиях"</t>
  </si>
  <si>
    <t xml:space="preserve"> Обеспечение сохранности, комплектования, учета и использования архивных документов</t>
  </si>
  <si>
    <t xml:space="preserve"> Автотранспортная перевозка пассажиров и грузов и сопутствующие ей работы</t>
  </si>
  <si>
    <t xml:space="preserve"> Содержание муниципального имущества ЗАТО Александровск, закрепленного за МКУ "ЦАХиТО"на праве оперативного управления</t>
  </si>
  <si>
    <t xml:space="preserve"> Осуществление переданных федеральных полномочий по государственной регистрации актов гражданского состояния</t>
  </si>
  <si>
    <t xml:space="preserve"> Обслуживание автоматической системы контроля за радиационной обстановкой г. Гаджиево, г. Снежногорск</t>
  </si>
  <si>
    <t xml:space="preserve"> Организация и проведение работ по предупреждению и ликвидации чрезвычайных ситуаций и их последствий, гражданская оборона</t>
  </si>
  <si>
    <t xml:space="preserve"> Обслуживание МАСЦО ЗАТО Александровск</t>
  </si>
  <si>
    <t xml:space="preserve"> Сохранение гарантированного и качественного транспортного обслуживания населения по социально значимым маршрутам в границах территории ЗАТО Александровск</t>
  </si>
  <si>
    <t xml:space="preserve"> Обеспечение перевозок обучающихся государственных областных и муниципальных образовательных организаций городским и пригородным автомобильным транспортом общего пользования</t>
  </si>
  <si>
    <t xml:space="preserve"> Предоставление комплексных услуг по созданию, поддержке, развитию информационно- телекоммуникационной инфраструктуры в органах местного самоуправления и муниципальных казенных учреждениях</t>
  </si>
  <si>
    <t xml:space="preserve"> Реализация Закона Мурманской области "О некоторых вопросах в области регулирования торговой деятельности на территории Мурманской области"</t>
  </si>
  <si>
    <t xml:space="preserve"> Реализация Закона Мурманской области "О комиссиях по делам несовершеннолетних и защите их прав в Мурманской области"</t>
  </si>
  <si>
    <t xml:space="preserve"> 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</si>
  <si>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Обеспечение информирования населения, организаций (предприятий) по вопросам социально-экономического и культурного развития ЗАТО Александровск</t>
  </si>
  <si>
    <t xml:space="preserve"> Реализация функций в сфере управления муниципальным имуществом</t>
  </si>
  <si>
    <t xml:space="preserve"> Материальное обеспечение допуска лиц не проживающих на территории ЗАТО Александровск охраняемой контролируемой зоны (изготовление бланков)</t>
  </si>
  <si>
    <t xml:space="preserve"> Проведение оценки рыночной стоимости нежилых помещений, арендуемых субъектами МСП</t>
  </si>
  <si>
    <t xml:space="preserve"> Изготовление технической документации на объекты недвижимого имущества</t>
  </si>
  <si>
    <t xml:space="preserve"> Организация работ по проведению оценки рыночной стоимости объектов недвижимого имущества, находящегося в собственности муниципального образования ЗАТО Александровск</t>
  </si>
  <si>
    <t xml:space="preserve"> Начисление, учет, контроль за правильностью исчисления, полнотой и своевременностью осуществления неналоговых платежей, а также взыскание задолженности по платежам в бюджет по договорам аренды земельных участком и муниципального имущества (сокращение недоимки)</t>
  </si>
  <si>
    <t xml:space="preserve"> Проведение мероприятий по подготовке аукционов, конкурсов, тендеров и т.д. в целях получения дополнительных доходов в местный бюджет</t>
  </si>
  <si>
    <t xml:space="preserve"> Своевременное распределение муниципальных жилых помещений гражданам в ЗАТО Александровск</t>
  </si>
  <si>
    <t xml:space="preserve"> Приобретение жилья, предоставление субсидий и выдача государственных жилищных сертификатов гражданам, выезжающим за пределы ЗАТО Александровск</t>
  </si>
  <si>
    <t xml:space="preserve"> Качественное оформление документов граждан и представителей предприятий и организаций по вопросам получения разрешения на въезд на территорию ЗАТО Александровск</t>
  </si>
  <si>
    <t xml:space="preserve"> Организация регулирования численности безнадзорных животных</t>
  </si>
  <si>
    <t xml:space="preserve"> Содержание автомобильных дорог общего пользования на территории ЗАТО Александровск в соответствии с требованием ГОСТ Р 50597-93</t>
  </si>
  <si>
    <t xml:space="preserve"> Организация работ по проведению кадастровых работ объектов недвижимого имущества, в том числе земельные участки с постановкой объектов на государственный кадастр недвижимости</t>
  </si>
  <si>
    <t xml:space="preserve"> Сбор информации об объекте: акт обследования технического состояния объекта (дефектный акт), составление проекта производства работ, технического состояния объекта, сметы</t>
  </si>
  <si>
    <t xml:space="preserve"> Проведение процедуры размещения аукционной документации на электронной площадке с последующим заключением муниципальных контрактов на выполнение работ в области капитального строительства и капитального ремонта по результатам торгов</t>
  </si>
  <si>
    <t xml:space="preserve"> Своевременный и постоянный контроль за ведением строительства и капитального ремонта, соблюдение норм правил СНиПов, сроков работ, применение качественных материалов, недопущение брака в ремонтных и строительных работах, соблюдение безопасности строительства</t>
  </si>
  <si>
    <t xml:space="preserve"> Ремонт квартир</t>
  </si>
  <si>
    <t xml:space="preserve"> Взносы на обеспечение реализации региональной программы капитального ремонта общего имущества в многоквартирных домах в части жилых муниципальных помещений</t>
  </si>
  <si>
    <t xml:space="preserve"> 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</t>
  </si>
  <si>
    <t xml:space="preserve"> Восстановление эксплуатационных характеристик помещений в целях сбережения энергоресурсов</t>
  </si>
  <si>
    <t xml:space="preserve"> Предоставление субсидии на возмещение расходов, связанных с невозможностью взыскания задолженности по безнадежным долгам и за пустующий муниципальный фонд</t>
  </si>
  <si>
    <t xml:space="preserve"> Оплата за содержание, текущий ремонт и коммунальные услуги по пустующему муниципальному жилищному фонду</t>
  </si>
  <si>
    <t xml:space="preserve"> Улучшение качества освещения улиц на территории муниципального образования ЗАТО Александровск</t>
  </si>
  <si>
    <t xml:space="preserve"> Повышение качества организации содержания лестничных сходов, детских площадок, тротуаров, дорожек и дворовых территорий муниципального образования ЗАТО Александровск</t>
  </si>
  <si>
    <t xml:space="preserve"> Улучшение технического состояния и приведение в качественное состояние объектов инфраструктуры и благоустройства на территории ЗАТО Александровск</t>
  </si>
  <si>
    <t xml:space="preserve"> Организация ритуальных услуг и содержание мест захоронения</t>
  </si>
  <si>
    <t xml:space="preserve"> Создание условий и организация обустройства мест массового отдыха населения</t>
  </si>
  <si>
    <t xml:space="preserve"> Организация ограничения доступа в законсервированные дома на территории ЗАТО Александровск</t>
  </si>
  <si>
    <t xml:space="preserve"> Обеспечение эффективной работы объектов жилищно-коммунальной инфраструктуры</t>
  </si>
  <si>
    <t xml:space="preserve"> Нормативно-методическое обеспечение и организация бюджетного процесса в ЗАТО Александровск, осуществление контроля и надзора в финансово-бюджетной сфере</t>
  </si>
  <si>
    <t xml:space="preserve"> Исполнение принятых обязательств по погашению и обслуживанию долговых обязательств ЗАТО Александровск</t>
  </si>
  <si>
    <t xml:space="preserve"> 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</si>
  <si>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 xml:space="preserve"> 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</si>
  <si>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 xml:space="preserve"> 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</si>
  <si>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 xml:space="preserve"> 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соответствующие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</si>
  <si>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 xml:space="preserve"> 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</si>
  <si>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учреждениях</t>
  </si>
  <si>
    <t xml:space="preserve"> Предоставление социальных гарантий работникам</t>
  </si>
  <si>
    <t xml:space="preserve"> Обеспечение антитеррористической и противокриминальной безопасности учреждений системы образования</t>
  </si>
  <si>
    <t xml:space="preserve"> 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</si>
  <si>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</si>
  <si>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</si>
  <si>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 xml:space="preserve"> 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</t>
  </si>
  <si>
    <t xml:space="preserve"> Предоставление дополнительного образования детям в учреждениях дополнительного образования детей</t>
  </si>
  <si>
    <t xml:space="preserve"> Обеспечение пожарной и электрической безопасности учреждений системы образования</t>
  </si>
  <si>
    <t xml:space="preserve"> Организация отдыха и оздоровления детей в возрасте от 6 до 18 лет</t>
  </si>
  <si>
    <t xml:space="preserve"> Информационно-методическое сопровождение образовательного процесса учреждений системы образования ЗАТО Александровск</t>
  </si>
  <si>
    <t xml:space="preserve"> Комплексное и качественное хозяйственно-эксплуатационное обслуживание учреждений системы образования ЗАТО Александровск</t>
  </si>
  <si>
    <t xml:space="preserve"> Предоставление бесплатного молока обучающимся в 1-4 классах МОУ</t>
  </si>
  <si>
    <t xml:space="preserve"> Предоставление бесплатного питания отдельным категориям обучающихся МОУ</t>
  </si>
  <si>
    <t xml:space="preserve"> Предоставление социальных гарантий работникам МАУО "КШП"</t>
  </si>
  <si>
    <t xml:space="preserve">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</si>
  <si>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 xml:space="preserve"> 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</si>
  <si>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</si>
  <si>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 xml:space="preserve"> Организация мер по предоставлению и выплате компенсации части родительской платы за присмотр и уход за ребенком в ДОУ</t>
  </si>
  <si>
    <t xml:space="preserve"> Выплата компенсации части родительской платы за присмотр и уход за ребенком в ДОУ</t>
  </si>
  <si>
    <t xml:space="preserve"> Реализация переданных государственных полномочий по опеке и попечительству в отношении несовершеннолетних</t>
  </si>
  <si>
    <t xml:space="preserve"> Выплата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</si>
  <si>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Содержание ребенка в семье опекуна (попечителя) и приемной семье, а также вознаграждение, причитающееся приемному родителю</t>
  </si>
  <si>
    <t>Управление культуры, спорта и молодежной политики администрации ЗАТО Александровск</t>
  </si>
  <si>
    <t xml:space="preserve"> Обеспечение исполнения мероприятий в рамках муниципальных программ управления культуры, спорта и молодежной политики</t>
  </si>
  <si>
    <t xml:space="preserve"> Реализация дополнительных общеразвивающих программ</t>
  </si>
  <si>
    <t xml:space="preserve"> Реализация дополнительных общеобразовательных предпрофессиональных программ в области искусств</t>
  </si>
  <si>
    <t xml:space="preserve"> Организация и проведение мероприятий, направленных на совершенствование культурно-досуговой сферы молодежной среды</t>
  </si>
  <si>
    <t xml:space="preserve"> 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</t>
  </si>
  <si>
    <t xml:space="preserve"> Обеспечение функционирования молодежного сайта ЗАТО Александровск "ZatoRozetka"</t>
  </si>
  <si>
    <t xml:space="preserve"> Выплата премий и стипендий главы администрации ЗАТО Александровск одаренным детям и учащейся молодежи</t>
  </si>
  <si>
    <t xml:space="preserve"> 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</si>
  <si>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 xml:space="preserve"> 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</t>
  </si>
  <si>
    <t xml:space="preserve"> Организация и проведение культурно-массовых мероприятий в соответствии с годовым планом</t>
  </si>
  <si>
    <t xml:space="preserve"> Организация деятельности клубных формирований и формирований самодеятельного народного творчества</t>
  </si>
  <si>
    <t xml:space="preserve"> Библиотечное, библиографическое и информационное обслуживание пользователей библиотеки</t>
  </si>
  <si>
    <t xml:space="preserve"> Формирование, учет, изучение, обеспечение физического сохранения и безопасности фондов библиотек, включая оцифровку фонда</t>
  </si>
  <si>
    <t xml:space="preserve"> Библиографическая обработка документов и создание каталогов</t>
  </si>
  <si>
    <t xml:space="preserve"> Организация и проведение культурно-массовых мероприятий</t>
  </si>
  <si>
    <t xml:space="preserve"> Формирование, учет, изучение, обеспечение физического сохранения и безопасности музейных предметов, музейных коллекций</t>
  </si>
  <si>
    <t xml:space="preserve"> Публичный показ музейных предметов, музейных коллекций</t>
  </si>
  <si>
    <t xml:space="preserve"> Создание экспозиций (выставок) музеев, организация выездных выставок</t>
  </si>
  <si>
    <t xml:space="preserve"> 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</si>
  <si>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 xml:space="preserve"> Организация проведения официальных физкультурно-оздоровительных и спортивных мероприятий ЗАТО Александровск</t>
  </si>
  <si>
    <t xml:space="preserve"> 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</t>
  </si>
  <si>
    <t>контрольно-счетная палата муниципального образования ЗАТО Александровск Мурманской области</t>
  </si>
  <si>
    <t xml:space="preserve">                                             Приложение № 7</t>
  </si>
  <si>
    <t>Ведомственная структура расходов местного бюджета ЗАТО Александровск по главным распорядителям бюджетных средств, разделам, подразделам, целевым статьям (муниципальным программам ЗАТО Александровск и непрограммным направлениям деятельности), группам видов расходов классификации расходов местного бюджета ЗАТО Александровск на 2017 год</t>
  </si>
  <si>
    <t xml:space="preserve">Раздел </t>
  </si>
  <si>
    <t>Под-раздел</t>
  </si>
  <si>
    <t>Вид расхо-дов</t>
  </si>
  <si>
    <t xml:space="preserve"> Содержание и эксплуатация установленного оборудования АПК "Безопасный город"</t>
  </si>
  <si>
    <t xml:space="preserve"> Разработка проектно-сметной документации на создание АПК "Безопасный город"</t>
  </si>
  <si>
    <t xml:space="preserve"> Оказание поддержки добровольным общественным объединениям правоохранительной направленности и народным дружинам (приобретение отличительной символики, страхование народных дружинников)</t>
  </si>
  <si>
    <t xml:space="preserve"> Мероприятия по созданию, развитию и организации эксплуатации системы обеспечения вызова экстренных оперативных служб по единому номеру "112"</t>
  </si>
  <si>
    <t xml:space="preserve"> Приобретение автобусов</t>
  </si>
  <si>
    <t>Капитальные вложения в объекты государственной (муниципальной) собственности</t>
  </si>
  <si>
    <t xml:space="preserve"> Оснащение участков улично-дорожной сети ЗАТО Александровск пешеходными ограждениями, в том числе в зоне пешеходных переходов</t>
  </si>
  <si>
    <t xml:space="preserve"> Модернизация нерегулируемых пешеходных переходов, в том числе непосредственно прилегающих к дошкольным образовательным организациям, общеобразовательным организациями и организациям дополнительного образования, средствами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индексацией, Г-образными опорами, дорожной разметкой, в т.ч. с применением штучных форм и цветовых дорожных покрытий, световозвращателями и индикаторами, а также устройствами дополнительного освещения и другими элементами повышения БДД</t>
  </si>
  <si>
    <t xml:space="preserve"> Ремонт автомобильных дорог общего пользования и междомовых проездов ЗАТО Александровск</t>
  </si>
  <si>
    <t xml:space="preserve"> Утверждение нормативов финансовых затрат на содержание автомобильных дорог общего пользования местного значения ЗАТО Александровск</t>
  </si>
  <si>
    <t xml:space="preserve"> Капитальный ремонт сетей водоотведения</t>
  </si>
  <si>
    <t xml:space="preserve"> Капитальный ремонт сетей теплоснабжения</t>
  </si>
  <si>
    <t xml:space="preserve"> Строительство детского сада на 300 мест в г.Гаджиево</t>
  </si>
  <si>
    <t xml:space="preserve"> Обеспечение благоустройства территории ОУ</t>
  </si>
  <si>
    <t>Субсидия на организацию отдыха детей Мурманской области в муниципальных образовательных организациях</t>
  </si>
  <si>
    <t xml:space="preserve"> Адаптация муниципальных учреждений культуры (устройство пандусов, поручней, установка кнопок вызова, капитальный ремонт помещений для беспрепятственного доступа)</t>
  </si>
  <si>
    <t>рубли</t>
  </si>
  <si>
    <t xml:space="preserve">  Муниципальная программа ЗАТО Александровск "Обеспечение комфортной среды проживания населения муниципального образования" на 2014 - 2020 годы</t>
  </si>
  <si>
    <t>Приложение № 9</t>
  </si>
  <si>
    <t>Распределение бюджетных ассигнований местного бюджета ЗАТО Александровск на реализацию муниципальных  программ ЗАТО Александровск на 2017 год и на плановый период 2018 и 2019 годов</t>
  </si>
  <si>
    <t>Код ведомства</t>
  </si>
  <si>
    <t>целевые</t>
  </si>
  <si>
    <t>нецелевые</t>
  </si>
  <si>
    <t xml:space="preserve"> </t>
  </si>
  <si>
    <t>Расходы на выплаты персоналу  в целях обеспечения выполнения функций госдарственными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</si>
  <si>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Муниципальная программа ЗАТО Александровск "Эффективное муниципальное управление"на 2014 - 2020 годы</t>
  </si>
  <si>
    <t xml:space="preserve">  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</si>
  <si>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 xml:space="preserve">  Муниципальная программа ЗАТО Александровск "Информационное общество" на 2014 - 2020 годы</t>
  </si>
  <si>
    <t xml:space="preserve">  Муниципальная программа "Обеспечение комплексной безопасности населения ЗАТО Александровск"на 2014 - 2020 годы</t>
  </si>
  <si>
    <t xml:space="preserve">  Муниципальная программа ЗАТО Александровск "Развитие культуры и сохранение культурного наследия"на 2014 - 2020 годы</t>
  </si>
  <si>
    <t xml:space="preserve">  Муниципальная программа ЗАТО Александровск "Развитие физической культуры, спорта и молодежной политики"на 2014 - 2020 годы</t>
  </si>
  <si>
    <t xml:space="preserve">  Муниципальная программа "Повышение качества жизни отдельных категорий граждан ЗАТО Александровск"на 2014 - 2020 годы</t>
  </si>
  <si>
    <t>Субсидия на организацию отдыха детей  Мурманской области в  муниципальных образовательных организациях</t>
  </si>
  <si>
    <t>Вид расхода</t>
  </si>
  <si>
    <t>Приложение № 8</t>
  </si>
  <si>
    <t>Капитальные вложения в объекты  государственной (муниципальной) собственности</t>
  </si>
  <si>
    <t xml:space="preserve">  Непрограммная деятельность</t>
  </si>
  <si>
    <t xml:space="preserve">  Муниципальная программа "Развитие инвестиционной деятельности муниципального образования ЗАТО Александровск" на 2014 - 2020 годы</t>
  </si>
  <si>
    <t xml:space="preserve">  Муниципальная программа ЗАТО Александровск "Энергоэффективность и развитие энергетики" на 2014 - 2020 годы</t>
  </si>
  <si>
    <t xml:space="preserve">  Муниципальная программа "Развитие транспортной системы ЗАТО Александровск" на 2014 - 2020 годы</t>
  </si>
  <si>
    <t xml:space="preserve">  Муниципальная программа ЗАТО Александровск "Развитие образования"на 2014 - 2020 годы</t>
  </si>
  <si>
    <t xml:space="preserve">Сумма </t>
  </si>
  <si>
    <t>Распределение бюджетных ассигнований по целевым статьям (муниципальным программам ЗАТО Александровск и непрограммным направлениям деятельности), группам видов расходов, разделам, подразделам классификации расходов местного бюджета ЗАТО Александровск на 2017 год</t>
  </si>
  <si>
    <t>от 14.12.2016 № 98</t>
  </si>
  <si>
    <t xml:space="preserve">Выплаты по решениям судов и оплата государственной пошлины </t>
  </si>
  <si>
    <t>70711S1070</t>
  </si>
  <si>
    <t>7071171070</t>
  </si>
  <si>
    <t>Разработка программы комплексного развития транспортной инфраструктуры МО ЗАТО Александровск Мурманской области</t>
  </si>
  <si>
    <t>7701300000</t>
  </si>
  <si>
    <t>7701329990</t>
  </si>
  <si>
    <t>Выполнение работ по разработке карт (планов) объектов землеустройства для внесения в ЕГКН сведений по описанию местоположения границ населенных пунктов, границ территориальных зон, определенных Правилами землепользования и застройки, Генеральным планом муниципального образования ЗАТО Александровск</t>
  </si>
  <si>
    <t>8221700000</t>
  </si>
  <si>
    <t>8221720150</t>
  </si>
  <si>
    <t>Корректировка (актуализация) схемы  теплоснабжения в границах муниципального образования ЗАТО Александровск</t>
  </si>
  <si>
    <t>7422200000</t>
  </si>
  <si>
    <t>7422229990</t>
  </si>
  <si>
    <t>Оплата административных штрафов</t>
  </si>
  <si>
    <t>9900020160</t>
  </si>
  <si>
    <t>Прочие неналоговые доходы бюджетов городских округов</t>
  </si>
  <si>
    <t>7082220090</t>
  </si>
  <si>
    <t>8111106030</t>
  </si>
  <si>
    <t>Обеспечение проведения выборов и референдумов</t>
  </si>
  <si>
    <t>Проведение выборов в представительный орган местного самоуправления</t>
  </si>
  <si>
    <t>9900005100</t>
  </si>
  <si>
    <t>Установка индивидуальных приборов учета коммунальных услуг в муниципальном жилищном фонде</t>
  </si>
  <si>
    <t>7802100000</t>
  </si>
  <si>
    <t>7802129990</t>
  </si>
  <si>
    <t>Реализация мероприятий по энергосбережению и повышению энергетической эффективности требований к использованию и сохранности муниципального жилищного фонда</t>
  </si>
  <si>
    <t>7802200000</t>
  </si>
  <si>
    <t>7802229990</t>
  </si>
  <si>
    <t>Формирование современной городской среды ЗАТО Александровск</t>
  </si>
  <si>
    <t>7441500000</t>
  </si>
  <si>
    <t>7441520090</t>
  </si>
  <si>
    <t>7441529990</t>
  </si>
  <si>
    <t>Создание условий безопасной среды для проживания в ЗАТО Александровск</t>
  </si>
  <si>
    <t>7442400000</t>
  </si>
  <si>
    <t>7442429990</t>
  </si>
  <si>
    <t>Журбык</t>
  </si>
  <si>
    <t>сумма увеличения доходоа</t>
  </si>
  <si>
    <t>плюс</t>
  </si>
  <si>
    <t>минус</t>
  </si>
  <si>
    <t xml:space="preserve"> в редакции решения Совета депутатов ЗАТО Александровск</t>
  </si>
  <si>
    <t xml:space="preserve">от                    2017 года №       </t>
  </si>
  <si>
    <t xml:space="preserve">от                         года №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</si>
</sst>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74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NewRomanPSM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vertAlign val="superscript"/>
      <sz val="11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 Cyr"/>
      <family val="1"/>
    </font>
    <font>
      <b/>
      <sz val="12"/>
      <color indexed="10"/>
      <name val="Times New Roman Cyr"/>
      <family val="1"/>
    </font>
    <font>
      <b/>
      <sz val="11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 Cyr"/>
      <family val="1"/>
    </font>
    <font>
      <b/>
      <sz val="12"/>
      <color rgb="FFFF0000"/>
      <name val="Times New Roman Cyr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7" fillId="25" borderId="0" applyNumberFormat="0" applyBorder="0" applyAlignment="0" applyProtection="0"/>
    <xf numFmtId="0" fontId="49" fillId="26" borderId="0" applyNumberFormat="0" applyBorder="0" applyAlignment="0" applyProtection="0"/>
    <xf numFmtId="0" fontId="7" fillId="17" borderId="0" applyNumberFormat="0" applyBorder="0" applyAlignment="0" applyProtection="0"/>
    <xf numFmtId="0" fontId="49" fillId="27" borderId="0" applyNumberFormat="0" applyBorder="0" applyAlignment="0" applyProtection="0"/>
    <xf numFmtId="0" fontId="7" fillId="19" borderId="0" applyNumberFormat="0" applyBorder="0" applyAlignment="0" applyProtection="0"/>
    <xf numFmtId="0" fontId="49" fillId="28" borderId="0" applyNumberFormat="0" applyBorder="0" applyAlignment="0" applyProtection="0"/>
    <xf numFmtId="0" fontId="7" fillId="29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34" borderId="0">
      <alignment/>
      <protection/>
    </xf>
    <xf numFmtId="0" fontId="51" fillId="0" borderId="0">
      <alignment horizontal="center"/>
      <protection/>
    </xf>
    <xf numFmtId="0" fontId="50" fillId="0" borderId="0">
      <alignment horizontal="right"/>
      <protection/>
    </xf>
    <xf numFmtId="0" fontId="50" fillId="34" borderId="1">
      <alignment/>
      <protection/>
    </xf>
    <xf numFmtId="0" fontId="50" fillId="0" borderId="2">
      <alignment horizontal="center" vertical="center" wrapText="1"/>
      <protection/>
    </xf>
    <xf numFmtId="0" fontId="50" fillId="34" borderId="3">
      <alignment/>
      <protection/>
    </xf>
    <xf numFmtId="0" fontId="50" fillId="34" borderId="0">
      <alignment shrinkToFit="1"/>
      <protection/>
    </xf>
    <xf numFmtId="0" fontId="52" fillId="0" borderId="3">
      <alignment horizontal="right"/>
      <protection/>
    </xf>
    <xf numFmtId="4" fontId="52" fillId="35" borderId="3">
      <alignment horizontal="right" vertical="top" shrinkToFit="1"/>
      <protection/>
    </xf>
    <xf numFmtId="4" fontId="52" fillId="36" borderId="3">
      <alignment horizontal="right" vertical="top" shrinkToFit="1"/>
      <protection/>
    </xf>
    <xf numFmtId="0" fontId="50" fillId="0" borderId="0">
      <alignment/>
      <protection/>
    </xf>
    <xf numFmtId="0" fontId="50" fillId="0" borderId="0">
      <alignment horizontal="left" wrapText="1"/>
      <protection/>
    </xf>
    <xf numFmtId="0" fontId="52" fillId="0" borderId="2">
      <alignment vertical="top" wrapText="1"/>
      <protection/>
    </xf>
    <xf numFmtId="49" fontId="50" fillId="0" borderId="2">
      <alignment horizontal="center" vertical="top" shrinkToFit="1"/>
      <protection/>
    </xf>
    <xf numFmtId="4" fontId="52" fillId="35" borderId="2">
      <alignment horizontal="right" vertical="top" shrinkToFit="1"/>
      <protection/>
    </xf>
    <xf numFmtId="4" fontId="52" fillId="36" borderId="2">
      <alignment horizontal="right" vertical="top" shrinkToFit="1"/>
      <protection/>
    </xf>
    <xf numFmtId="0" fontId="50" fillId="34" borderId="4">
      <alignment/>
      <protection/>
    </xf>
    <xf numFmtId="0" fontId="50" fillId="34" borderId="4">
      <alignment horizontal="center"/>
      <protection/>
    </xf>
    <xf numFmtId="4" fontId="52" fillId="0" borderId="2">
      <alignment horizontal="right" vertical="top" shrinkToFit="1"/>
      <protection/>
    </xf>
    <xf numFmtId="49" fontId="50" fillId="0" borderId="2">
      <alignment vertical="top" wrapText="1"/>
      <protection/>
    </xf>
    <xf numFmtId="4" fontId="50" fillId="0" borderId="2">
      <alignment horizontal="right" vertical="top" shrinkToFit="1"/>
      <protection/>
    </xf>
    <xf numFmtId="0" fontId="50" fillId="34" borderId="4">
      <alignment shrinkToFit="1"/>
      <protection/>
    </xf>
    <xf numFmtId="0" fontId="50" fillId="34" borderId="3">
      <alignment horizontal="center"/>
      <protection/>
    </xf>
    <xf numFmtId="0" fontId="50" fillId="34" borderId="3">
      <alignment horizontal="center"/>
      <protection/>
    </xf>
    <xf numFmtId="0" fontId="49" fillId="37" borderId="0" applyNumberFormat="0" applyBorder="0" applyAlignment="0" applyProtection="0"/>
    <xf numFmtId="0" fontId="7" fillId="38" borderId="0" applyNumberFormat="0" applyBorder="0" applyAlignment="0" applyProtection="0"/>
    <xf numFmtId="0" fontId="49" fillId="39" borderId="0" applyNumberFormat="0" applyBorder="0" applyAlignment="0" applyProtection="0"/>
    <xf numFmtId="0" fontId="7" fillId="40" borderId="0" applyNumberFormat="0" applyBorder="0" applyAlignment="0" applyProtection="0"/>
    <xf numFmtId="0" fontId="49" fillId="41" borderId="0" applyNumberFormat="0" applyBorder="0" applyAlignment="0" applyProtection="0"/>
    <xf numFmtId="0" fontId="7" fillId="42" borderId="0" applyNumberFormat="0" applyBorder="0" applyAlignment="0" applyProtection="0"/>
    <xf numFmtId="0" fontId="49" fillId="43" borderId="0" applyNumberFormat="0" applyBorder="0" applyAlignment="0" applyProtection="0"/>
    <xf numFmtId="0" fontId="7" fillId="29" borderId="0" applyNumberFormat="0" applyBorder="0" applyAlignment="0" applyProtection="0"/>
    <xf numFmtId="0" fontId="49" fillId="44" borderId="0" applyNumberFormat="0" applyBorder="0" applyAlignment="0" applyProtection="0"/>
    <xf numFmtId="0" fontId="7" fillId="31" borderId="0" applyNumberFormat="0" applyBorder="0" applyAlignment="0" applyProtection="0"/>
    <xf numFmtId="0" fontId="49" fillId="45" borderId="0" applyNumberFormat="0" applyBorder="0" applyAlignment="0" applyProtection="0"/>
    <xf numFmtId="0" fontId="7" fillId="46" borderId="0" applyNumberFormat="0" applyBorder="0" applyAlignment="0" applyProtection="0"/>
    <xf numFmtId="0" fontId="53" fillId="47" borderId="5" applyNumberFormat="0" applyAlignment="0" applyProtection="0"/>
    <xf numFmtId="0" fontId="8" fillId="13" borderId="6" applyNumberFormat="0" applyAlignment="0" applyProtection="0"/>
    <xf numFmtId="0" fontId="54" fillId="48" borderId="7" applyNumberFormat="0" applyAlignment="0" applyProtection="0"/>
    <xf numFmtId="0" fontId="9" fillId="49" borderId="8" applyNumberFormat="0" applyAlignment="0" applyProtection="0"/>
    <xf numFmtId="0" fontId="55" fillId="48" borderId="5" applyNumberFormat="0" applyAlignment="0" applyProtection="0"/>
    <xf numFmtId="0" fontId="10" fillId="49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11" fillId="0" borderId="10" applyNumberFormat="0" applyFill="0" applyAlignment="0" applyProtection="0"/>
    <xf numFmtId="0" fontId="57" fillId="0" borderId="11" applyNumberFormat="0" applyFill="0" applyAlignment="0" applyProtection="0"/>
    <xf numFmtId="0" fontId="12" fillId="0" borderId="12" applyNumberFormat="0" applyFill="0" applyAlignment="0" applyProtection="0"/>
    <xf numFmtId="0" fontId="58" fillId="0" borderId="13" applyNumberFormat="0" applyFill="0" applyAlignment="0" applyProtection="0"/>
    <xf numFmtId="0" fontId="13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14" fillId="0" borderId="16" applyNumberFormat="0" applyFill="0" applyAlignment="0" applyProtection="0"/>
    <xf numFmtId="0" fontId="60" fillId="50" borderId="17" applyNumberFormat="0" applyAlignment="0" applyProtection="0"/>
    <xf numFmtId="0" fontId="15" fillId="51" borderId="18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17" fillId="5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3" fillId="54" borderId="0" applyNumberFormat="0" applyBorder="0" applyAlignment="0" applyProtection="0"/>
    <xf numFmtId="0" fontId="18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2" fillId="56" borderId="20" applyNumberFormat="0" applyFont="0" applyAlignment="0" applyProtection="0"/>
    <xf numFmtId="9" fontId="0" fillId="0" borderId="0" applyFont="0" applyFill="0" applyBorder="0" applyAlignment="0" applyProtection="0"/>
    <xf numFmtId="0" fontId="65" fillId="0" borderId="21" applyNumberFormat="0" applyFill="0" applyAlignment="0" applyProtection="0"/>
    <xf numFmtId="0" fontId="20" fillId="0" borderId="22" applyNumberFormat="0" applyFill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57" borderId="0" applyNumberFormat="0" applyBorder="0" applyAlignment="0" applyProtection="0"/>
    <xf numFmtId="0" fontId="22" fillId="7" borderId="0" applyNumberFormat="0" applyBorder="0" applyAlignment="0" applyProtection="0"/>
  </cellStyleXfs>
  <cellXfs count="339">
    <xf numFmtId="0" fontId="0" fillId="0" borderId="0" xfId="0" applyFont="1" applyAlignment="1">
      <alignment/>
    </xf>
    <xf numFmtId="4" fontId="68" fillId="0" borderId="2" xfId="71" applyNumberFormat="1" applyFont="1" applyFill="1" applyProtection="1">
      <alignment horizontal="right" vertical="top" shrinkToFit="1"/>
      <protection/>
    </xf>
    <xf numFmtId="4" fontId="69" fillId="0" borderId="2" xfId="71" applyNumberFormat="1" applyFont="1" applyFill="1" applyProtection="1">
      <alignment horizontal="right" vertical="top" shrinkToFit="1"/>
      <protection/>
    </xf>
    <xf numFmtId="4" fontId="68" fillId="0" borderId="23" xfId="66" applyNumberFormat="1" applyFont="1" applyFill="1" applyBorder="1" applyAlignment="1" applyProtection="1">
      <alignment horizontal="right" shrinkToFit="1"/>
      <protection/>
    </xf>
    <xf numFmtId="0" fontId="3" fillId="0" borderId="0" xfId="116" applyFont="1" applyFill="1" applyProtection="1">
      <alignment/>
      <protection locked="0"/>
    </xf>
    <xf numFmtId="0" fontId="69" fillId="0" borderId="2" xfId="62" applyNumberFormat="1" applyFont="1" applyFill="1" applyBorder="1" applyAlignment="1" applyProtection="1">
      <alignment horizontal="center" vertical="center" wrapText="1"/>
      <protection/>
    </xf>
    <xf numFmtId="0" fontId="69" fillId="0" borderId="2" xfId="60" applyNumberFormat="1" applyFont="1" applyProtection="1">
      <alignment horizontal="center" vertical="center" wrapText="1"/>
      <protection/>
    </xf>
    <xf numFmtId="49" fontId="69" fillId="0" borderId="2" xfId="69" applyNumberFormat="1" applyFont="1" applyProtection="1">
      <alignment horizontal="center" vertical="top" shrinkToFit="1"/>
      <protection/>
    </xf>
    <xf numFmtId="0" fontId="69" fillId="0" borderId="0" xfId="66" applyNumberFormat="1" applyFont="1" applyProtection="1">
      <alignment/>
      <protection/>
    </xf>
    <xf numFmtId="0" fontId="69" fillId="0" borderId="2" xfId="68" applyNumberFormat="1" applyFont="1" applyProtection="1">
      <alignment vertical="top" wrapText="1"/>
      <protection/>
    </xf>
    <xf numFmtId="0" fontId="3" fillId="0" borderId="0" xfId="0" applyFont="1" applyFill="1" applyAlignment="1" applyProtection="1">
      <alignment/>
      <protection locked="0"/>
    </xf>
    <xf numFmtId="0" fontId="69" fillId="0" borderId="2" xfId="60" applyNumberFormat="1" applyFont="1" applyFill="1" applyProtection="1">
      <alignment horizontal="center" vertical="center" wrapText="1"/>
      <protection/>
    </xf>
    <xf numFmtId="4" fontId="68" fillId="0" borderId="2" xfId="70" applyNumberFormat="1" applyFont="1" applyFill="1" applyProtection="1">
      <alignment horizontal="right" vertical="top" shrinkToFit="1"/>
      <protection/>
    </xf>
    <xf numFmtId="4" fontId="69" fillId="0" borderId="2" xfId="70" applyNumberFormat="1" applyFont="1" applyFill="1" applyProtection="1">
      <alignment horizontal="right" vertical="top" shrinkToFit="1"/>
      <protection/>
    </xf>
    <xf numFmtId="0" fontId="69" fillId="0" borderId="0" xfId="66" applyNumberFormat="1" applyFont="1" applyFill="1" applyProtection="1">
      <alignment/>
      <protection/>
    </xf>
    <xf numFmtId="4" fontId="69" fillId="0" borderId="24" xfId="70" applyNumberFormat="1" applyFont="1" applyFill="1" applyBorder="1" applyProtection="1">
      <alignment horizontal="right" vertical="top" shrinkToFit="1"/>
      <protection/>
    </xf>
    <xf numFmtId="4" fontId="69" fillId="0" borderId="25" xfId="70" applyNumberFormat="1" applyFont="1" applyFill="1" applyBorder="1" applyProtection="1">
      <alignment horizontal="right" vertical="top" shrinkToFit="1"/>
      <protection/>
    </xf>
    <xf numFmtId="0" fontId="3" fillId="0" borderId="23" xfId="116" applyFont="1" applyFill="1" applyBorder="1" applyProtection="1">
      <alignment/>
      <protection locked="0"/>
    </xf>
    <xf numFmtId="4" fontId="69" fillId="0" borderId="23" xfId="70" applyNumberFormat="1" applyFont="1" applyFill="1" applyBorder="1" applyProtection="1">
      <alignment horizontal="right" vertical="top" shrinkToFit="1"/>
      <protection/>
    </xf>
    <xf numFmtId="0" fontId="69" fillId="0" borderId="2" xfId="68" applyNumberFormat="1" applyFont="1" applyFill="1" applyProtection="1">
      <alignment vertical="top" wrapText="1"/>
      <protection/>
    </xf>
    <xf numFmtId="49" fontId="69" fillId="0" borderId="2" xfId="69" applyNumberFormat="1" applyFont="1" applyFill="1" applyProtection="1">
      <alignment horizontal="center" vertical="top" shrinkToFit="1"/>
      <protection/>
    </xf>
    <xf numFmtId="0" fontId="0" fillId="0" borderId="0" xfId="0" applyFill="1" applyAlignment="1" applyProtection="1">
      <alignment/>
      <protection locked="0"/>
    </xf>
    <xf numFmtId="0" fontId="3" fillId="0" borderId="0" xfId="117" applyFont="1" applyFill="1" applyAlignment="1">
      <alignment/>
      <protection/>
    </xf>
    <xf numFmtId="0" fontId="3" fillId="0" borderId="0" xfId="117" applyFont="1" applyFill="1" applyAlignment="1">
      <alignment horizontal="right"/>
      <protection/>
    </xf>
    <xf numFmtId="0" fontId="2" fillId="0" borderId="0" xfId="117" applyFill="1" applyAlignment="1">
      <alignment horizontal="right"/>
      <protection/>
    </xf>
    <xf numFmtId="0" fontId="69" fillId="0" borderId="0" xfId="60" applyNumberFormat="1" applyFont="1" applyFill="1" applyBorder="1" applyAlignment="1" applyProtection="1">
      <alignment horizontal="right" wrapText="1"/>
      <protection/>
    </xf>
    <xf numFmtId="0" fontId="69" fillId="0" borderId="0" xfId="60" applyFont="1" applyFill="1" applyBorder="1" applyAlignment="1">
      <alignment wrapText="1"/>
      <protection/>
    </xf>
    <xf numFmtId="0" fontId="69" fillId="0" borderId="0" xfId="60" applyFont="1" applyFill="1" applyBorder="1" applyAlignment="1">
      <alignment horizontal="right" wrapText="1"/>
      <protection/>
    </xf>
    <xf numFmtId="0" fontId="25" fillId="0" borderId="0" xfId="117" applyFont="1">
      <alignment/>
      <protection/>
    </xf>
    <xf numFmtId="4" fontId="25" fillId="0" borderId="0" xfId="117" applyNumberFormat="1" applyFont="1">
      <alignment/>
      <protection/>
    </xf>
    <xf numFmtId="0" fontId="25" fillId="0" borderId="0" xfId="117" applyFont="1" applyAlignment="1">
      <alignment horizontal="right"/>
      <protection/>
    </xf>
    <xf numFmtId="0" fontId="25" fillId="0" borderId="0" xfId="117" applyFont="1" applyAlignment="1">
      <alignment horizontal="right"/>
      <protection/>
    </xf>
    <xf numFmtId="49" fontId="25" fillId="0" borderId="0" xfId="117" applyNumberFormat="1" applyFont="1" applyAlignment="1">
      <alignment vertical="top"/>
      <protection/>
    </xf>
    <xf numFmtId="0" fontId="25" fillId="0" borderId="0" xfId="117" applyFont="1" applyAlignment="1">
      <alignment horizontal="left" vertical="top" wrapText="1"/>
      <protection/>
    </xf>
    <xf numFmtId="49" fontId="25" fillId="0" borderId="0" xfId="117" applyNumberFormat="1" applyFont="1" applyAlignment="1">
      <alignment horizontal="center"/>
      <protection/>
    </xf>
    <xf numFmtId="0" fontId="33" fillId="0" borderId="0" xfId="117" applyFont="1" applyBorder="1" applyAlignment="1">
      <alignment horizontal="center" vertical="center" wrapText="1"/>
      <protection/>
    </xf>
    <xf numFmtId="0" fontId="34" fillId="0" borderId="0" xfId="117" applyFont="1" applyBorder="1" applyAlignment="1">
      <alignment horizontal="left" vertical="center" wrapText="1"/>
      <protection/>
    </xf>
    <xf numFmtId="49" fontId="34" fillId="0" borderId="0" xfId="117" applyNumberFormat="1" applyFont="1" applyBorder="1" applyAlignment="1">
      <alignment horizontal="center" vertical="center" wrapText="1"/>
      <protection/>
    </xf>
    <xf numFmtId="172" fontId="34" fillId="0" borderId="0" xfId="117" applyNumberFormat="1" applyFont="1" applyBorder="1" applyAlignment="1">
      <alignment horizontal="right" vertical="center" wrapText="1"/>
      <protection/>
    </xf>
    <xf numFmtId="49" fontId="25" fillId="0" borderId="0" xfId="117" applyNumberFormat="1" applyFont="1" applyBorder="1" applyAlignment="1">
      <alignment horizontal="center" vertical="center"/>
      <protection/>
    </xf>
    <xf numFmtId="0" fontId="25" fillId="0" borderId="0" xfId="117" applyFont="1" applyBorder="1" applyAlignment="1">
      <alignment horizontal="left" vertical="center" wrapText="1"/>
      <protection/>
    </xf>
    <xf numFmtId="49" fontId="25" fillId="0" borderId="0" xfId="117" applyNumberFormat="1" applyFont="1" applyBorder="1" applyAlignment="1">
      <alignment horizontal="center" vertical="center" wrapText="1"/>
      <protection/>
    </xf>
    <xf numFmtId="172" fontId="25" fillId="0" borderId="0" xfId="117" applyNumberFormat="1" applyFont="1" applyBorder="1" applyAlignment="1">
      <alignment horizontal="right" vertical="center" wrapText="1"/>
      <protection/>
    </xf>
    <xf numFmtId="0" fontId="32" fillId="0" borderId="0" xfId="117" applyFont="1" applyBorder="1" applyAlignment="1">
      <alignment horizontal="center" vertical="center" wrapText="1"/>
      <protection/>
    </xf>
    <xf numFmtId="172" fontId="25" fillId="0" borderId="0" xfId="117" applyNumberFormat="1" applyFont="1" applyFill="1" applyBorder="1" applyAlignment="1">
      <alignment horizontal="right" vertical="center" wrapText="1"/>
      <protection/>
    </xf>
    <xf numFmtId="4" fontId="70" fillId="0" borderId="0" xfId="117" applyNumberFormat="1" applyFont="1">
      <alignment/>
      <protection/>
    </xf>
    <xf numFmtId="172" fontId="34" fillId="0" borderId="0" xfId="117" applyNumberFormat="1" applyFont="1" applyFill="1" applyBorder="1" applyAlignment="1">
      <alignment horizontal="right" vertical="center" wrapText="1"/>
      <protection/>
    </xf>
    <xf numFmtId="49" fontId="34" fillId="0" borderId="0" xfId="117" applyNumberFormat="1" applyFont="1" applyBorder="1" applyAlignment="1">
      <alignment horizontal="center" vertical="center"/>
      <protection/>
    </xf>
    <xf numFmtId="4" fontId="25" fillId="0" borderId="0" xfId="117" applyNumberFormat="1" applyFont="1">
      <alignment/>
      <protection/>
    </xf>
    <xf numFmtId="0" fontId="25" fillId="0" borderId="0" xfId="117" applyFont="1">
      <alignment/>
      <protection/>
    </xf>
    <xf numFmtId="49" fontId="32" fillId="0" borderId="0" xfId="117" applyNumberFormat="1" applyFont="1" applyBorder="1" applyAlignment="1">
      <alignment horizontal="center" vertical="center" wrapText="1"/>
      <protection/>
    </xf>
    <xf numFmtId="0" fontId="34" fillId="0" borderId="0" xfId="117" applyFont="1" applyBorder="1" applyAlignment="1">
      <alignment horizontal="left" vertical="center" wrapText="1"/>
      <protection/>
    </xf>
    <xf numFmtId="49" fontId="34" fillId="0" borderId="0" xfId="117" applyNumberFormat="1" applyFont="1" applyBorder="1" applyAlignment="1">
      <alignment horizontal="center" vertical="center"/>
      <protection/>
    </xf>
    <xf numFmtId="4" fontId="34" fillId="0" borderId="0" xfId="117" applyNumberFormat="1" applyFont="1" applyBorder="1" applyAlignment="1">
      <alignment horizontal="right" vertical="center"/>
      <protection/>
    </xf>
    <xf numFmtId="4" fontId="25" fillId="0" borderId="0" xfId="117" applyNumberFormat="1" applyFont="1" applyAlignment="1">
      <alignment vertical="center"/>
      <protection/>
    </xf>
    <xf numFmtId="4" fontId="71" fillId="0" borderId="0" xfId="117" applyNumberFormat="1" applyFont="1" applyBorder="1" applyAlignment="1">
      <alignment horizontal="right" vertical="center"/>
      <protection/>
    </xf>
    <xf numFmtId="0" fontId="25" fillId="0" borderId="0" xfId="117" applyFont="1" applyAlignment="1">
      <alignment vertical="center"/>
      <protection/>
    </xf>
    <xf numFmtId="0" fontId="25" fillId="0" borderId="0" xfId="117" applyFont="1" applyBorder="1" applyAlignment="1">
      <alignment horizontal="left" vertical="center" wrapText="1"/>
      <protection/>
    </xf>
    <xf numFmtId="4" fontId="25" fillId="0" borderId="0" xfId="117" applyNumberFormat="1" applyFont="1" applyBorder="1" applyAlignment="1">
      <alignment horizontal="right" vertical="center"/>
      <protection/>
    </xf>
    <xf numFmtId="4" fontId="34" fillId="0" borderId="0" xfId="117" applyNumberFormat="1" applyFont="1" applyFill="1" applyBorder="1" applyAlignment="1">
      <alignment horizontal="right" vertical="center"/>
      <protection/>
    </xf>
    <xf numFmtId="4" fontId="25" fillId="0" borderId="0" xfId="117" applyNumberFormat="1" applyFont="1" applyFill="1" applyBorder="1" applyAlignment="1">
      <alignment horizontal="right" vertical="center"/>
      <protection/>
    </xf>
    <xf numFmtId="4" fontId="34" fillId="0" borderId="0" xfId="117" applyNumberFormat="1" applyFont="1" applyBorder="1" applyAlignment="1">
      <alignment horizontal="right" vertical="center"/>
      <protection/>
    </xf>
    <xf numFmtId="4" fontId="34" fillId="0" borderId="0" xfId="117" applyNumberFormat="1" applyFont="1" applyAlignment="1">
      <alignment vertical="center"/>
      <protection/>
    </xf>
    <xf numFmtId="0" fontId="34" fillId="0" borderId="0" xfId="117" applyFont="1" applyAlignment="1">
      <alignment vertical="center"/>
      <protection/>
    </xf>
    <xf numFmtId="172" fontId="34" fillId="0" borderId="0" xfId="117" applyNumberFormat="1" applyFont="1" applyBorder="1" applyAlignment="1">
      <alignment horizontal="right" vertical="center"/>
      <protection/>
    </xf>
    <xf numFmtId="172" fontId="25" fillId="0" borderId="0" xfId="117" applyNumberFormat="1" applyFont="1" applyBorder="1" applyAlignment="1">
      <alignment horizontal="right" vertical="center"/>
      <protection/>
    </xf>
    <xf numFmtId="172" fontId="25" fillId="0" borderId="0" xfId="117" applyNumberFormat="1" applyFont="1" applyFill="1" applyBorder="1" applyAlignment="1">
      <alignment horizontal="right" vertical="center"/>
      <protection/>
    </xf>
    <xf numFmtId="0" fontId="33" fillId="0" borderId="0" xfId="117" applyFont="1" applyBorder="1" applyAlignment="1">
      <alignment vertical="center" wrapText="1"/>
      <protection/>
    </xf>
    <xf numFmtId="0" fontId="3" fillId="0" borderId="0" xfId="117" applyFont="1">
      <alignment/>
      <protection/>
    </xf>
    <xf numFmtId="0" fontId="31" fillId="0" borderId="0" xfId="117" applyFont="1" applyAlignment="1">
      <alignment horizontal="center"/>
      <protection/>
    </xf>
    <xf numFmtId="0" fontId="31" fillId="0" borderId="0" xfId="117" applyFont="1" applyFill="1" applyAlignment="1">
      <alignment horizontal="center"/>
      <protection/>
    </xf>
    <xf numFmtId="0" fontId="35" fillId="0" borderId="0" xfId="117" applyFont="1">
      <alignment/>
      <protection/>
    </xf>
    <xf numFmtId="0" fontId="36" fillId="0" borderId="0" xfId="117" applyFont="1" applyAlignment="1">
      <alignment horizontal="right"/>
      <protection/>
    </xf>
    <xf numFmtId="0" fontId="35" fillId="0" borderId="0" xfId="117" applyFont="1" applyFill="1" applyAlignment="1">
      <alignment horizontal="center"/>
      <protection/>
    </xf>
    <xf numFmtId="172" fontId="35" fillId="0" borderId="23" xfId="117" applyNumberFormat="1" applyFont="1" applyFill="1" applyBorder="1" applyAlignment="1">
      <alignment horizontal="center" vertical="center" wrapText="1"/>
      <protection/>
    </xf>
    <xf numFmtId="172" fontId="31" fillId="0" borderId="26" xfId="117" applyNumberFormat="1" applyFont="1" applyFill="1" applyBorder="1" applyAlignment="1">
      <alignment horizontal="right" vertical="center"/>
      <protection/>
    </xf>
    <xf numFmtId="0" fontId="34" fillId="0" borderId="0" xfId="117" applyFont="1">
      <alignment/>
      <protection/>
    </xf>
    <xf numFmtId="172" fontId="35" fillId="0" borderId="26" xfId="117" applyNumberFormat="1" applyFont="1" applyFill="1" applyBorder="1" applyAlignment="1">
      <alignment horizontal="right" vertical="center"/>
      <protection/>
    </xf>
    <xf numFmtId="172" fontId="25" fillId="0" borderId="0" xfId="117" applyNumberFormat="1" applyFont="1">
      <alignment/>
      <protection/>
    </xf>
    <xf numFmtId="49" fontId="25" fillId="0" borderId="0" xfId="117" applyNumberFormat="1" applyFont="1" applyAlignment="1">
      <alignment horizontal="left" vertical="top" wrapText="1" indent="1"/>
      <protection/>
    </xf>
    <xf numFmtId="172" fontId="25" fillId="0" borderId="0" xfId="117" applyNumberFormat="1" applyFont="1" applyAlignment="1">
      <alignment horizontal="right"/>
      <protection/>
    </xf>
    <xf numFmtId="0" fontId="25" fillId="0" borderId="0" xfId="117" applyFont="1" applyFill="1">
      <alignment/>
      <protection/>
    </xf>
    <xf numFmtId="49" fontId="25" fillId="0" borderId="0" xfId="117" applyNumberFormat="1" applyFont="1" applyAlignment="1">
      <alignment horizontal="left" vertical="top" wrapText="1"/>
      <protection/>
    </xf>
    <xf numFmtId="172" fontId="25" fillId="0" borderId="0" xfId="117" applyNumberFormat="1" applyFont="1" applyAlignment="1">
      <alignment horizontal="right" vertical="top"/>
      <protection/>
    </xf>
    <xf numFmtId="172" fontId="25" fillId="0" borderId="0" xfId="117" applyNumberFormat="1" applyFont="1" applyAlignment="1">
      <alignment horizontal="center" vertical="top"/>
      <protection/>
    </xf>
    <xf numFmtId="3" fontId="25" fillId="0" borderId="0" xfId="117" applyNumberFormat="1" applyFont="1" applyAlignment="1">
      <alignment horizontal="center" vertical="top"/>
      <protection/>
    </xf>
    <xf numFmtId="3" fontId="25" fillId="0" borderId="0" xfId="117" applyNumberFormat="1" applyFont="1">
      <alignment/>
      <protection/>
    </xf>
    <xf numFmtId="0" fontId="3" fillId="0" borderId="0" xfId="116" applyFont="1" applyFill="1" applyAlignment="1" applyProtection="1">
      <alignment wrapText="1"/>
      <protection locked="0"/>
    </xf>
    <xf numFmtId="0" fontId="69" fillId="0" borderId="1" xfId="58" applyNumberFormat="1" applyFont="1" applyFill="1" applyBorder="1" applyAlignment="1" applyProtection="1">
      <alignment wrapText="1"/>
      <protection/>
    </xf>
    <xf numFmtId="0" fontId="69" fillId="0" borderId="1" xfId="58" applyFont="1" applyFill="1" applyBorder="1" applyAlignment="1" applyProtection="1">
      <alignment wrapText="1"/>
      <protection locked="0"/>
    </xf>
    <xf numFmtId="0" fontId="3" fillId="0" borderId="2" xfId="62" applyNumberFormat="1" applyFont="1" applyFill="1" applyBorder="1" applyAlignment="1" applyProtection="1">
      <alignment horizontal="center" vertical="center" wrapText="1"/>
      <protection/>
    </xf>
    <xf numFmtId="0" fontId="68" fillId="0" borderId="2" xfId="68" applyNumberFormat="1" applyFont="1" applyFill="1" applyAlignment="1" applyProtection="1">
      <alignment vertical="top" wrapText="1"/>
      <protection/>
    </xf>
    <xf numFmtId="49" fontId="68" fillId="0" borderId="2" xfId="69" applyNumberFormat="1" applyFont="1" applyFill="1" applyAlignment="1" applyProtection="1">
      <alignment horizontal="center" vertical="top" wrapText="1" shrinkToFit="1"/>
      <protection/>
    </xf>
    <xf numFmtId="4" fontId="68" fillId="0" borderId="2" xfId="70" applyNumberFormat="1" applyFont="1" applyFill="1" applyAlignment="1" applyProtection="1">
      <alignment horizontal="right" vertical="top" wrapText="1" shrinkToFit="1"/>
      <protection/>
    </xf>
    <xf numFmtId="0" fontId="4" fillId="0" borderId="0" xfId="116" applyFont="1" applyFill="1" applyAlignment="1" applyProtection="1">
      <alignment wrapText="1"/>
      <protection locked="0"/>
    </xf>
    <xf numFmtId="0" fontId="69" fillId="0" borderId="2" xfId="68" applyNumberFormat="1" applyFont="1" applyFill="1" applyAlignment="1" applyProtection="1">
      <alignment vertical="top" wrapText="1"/>
      <protection/>
    </xf>
    <xf numFmtId="49" fontId="69" fillId="0" borderId="2" xfId="69" applyNumberFormat="1" applyFont="1" applyFill="1" applyAlignment="1" applyProtection="1">
      <alignment horizontal="center" vertical="top" wrapText="1" shrinkToFit="1"/>
      <protection/>
    </xf>
    <xf numFmtId="4" fontId="69" fillId="0" borderId="2" xfId="70" applyNumberFormat="1" applyFont="1" applyFill="1" applyAlignment="1" applyProtection="1">
      <alignment horizontal="right" vertical="top" wrapText="1" shrinkToFit="1"/>
      <protection/>
    </xf>
    <xf numFmtId="0" fontId="69" fillId="0" borderId="0" xfId="66" applyNumberFormat="1" applyFont="1" applyFill="1" applyAlignment="1" applyProtection="1">
      <alignment wrapText="1"/>
      <protection/>
    </xf>
    <xf numFmtId="4" fontId="3" fillId="0" borderId="0" xfId="116" applyNumberFormat="1" applyFont="1" applyFill="1" applyAlignment="1" applyProtection="1">
      <alignment wrapText="1"/>
      <protection locked="0"/>
    </xf>
    <xf numFmtId="0" fontId="69" fillId="0" borderId="1" xfId="58" applyFont="1" applyFill="1" applyBorder="1" applyAlignment="1" applyProtection="1">
      <alignment horizontal="right" wrapText="1"/>
      <protection locked="0"/>
    </xf>
    <xf numFmtId="0" fontId="68" fillId="0" borderId="2" xfId="68" applyNumberFormat="1" applyFont="1" applyFill="1" applyProtection="1">
      <alignment vertical="top" wrapText="1"/>
      <protection/>
    </xf>
    <xf numFmtId="49" fontId="68" fillId="0" borderId="2" xfId="69" applyNumberFormat="1" applyFont="1" applyFill="1" applyProtection="1">
      <alignment horizontal="center" vertical="top" shrinkToFit="1"/>
      <protection/>
    </xf>
    <xf numFmtId="0" fontId="2" fillId="0" borderId="0" xfId="121">
      <alignment/>
      <protection/>
    </xf>
    <xf numFmtId="0" fontId="0" fillId="0" borderId="0" xfId="122" applyFont="1" applyProtection="1">
      <alignment/>
      <protection locked="0"/>
    </xf>
    <xf numFmtId="0" fontId="69" fillId="0" borderId="0" xfId="57" applyFont="1" applyFill="1" applyBorder="1" applyAlignment="1">
      <alignment wrapText="1"/>
      <protection/>
    </xf>
    <xf numFmtId="0" fontId="69" fillId="0" borderId="0" xfId="59" applyFont="1" applyFill="1" applyBorder="1" applyAlignment="1">
      <alignment wrapText="1"/>
      <protection/>
    </xf>
    <xf numFmtId="0" fontId="69" fillId="0" borderId="0" xfId="59" applyNumberFormat="1" applyFont="1" applyFill="1" applyBorder="1" applyAlignment="1" applyProtection="1">
      <alignment wrapText="1"/>
      <protection/>
    </xf>
    <xf numFmtId="0" fontId="69" fillId="0" borderId="1" xfId="60" applyFont="1" applyFill="1" applyBorder="1" applyAlignment="1">
      <alignment wrapText="1"/>
      <protection/>
    </xf>
    <xf numFmtId="0" fontId="69" fillId="0" borderId="1" xfId="60" applyNumberFormat="1" applyFont="1" applyFill="1" applyBorder="1" applyAlignment="1" applyProtection="1">
      <alignment wrapText="1"/>
      <protection/>
    </xf>
    <xf numFmtId="0" fontId="69" fillId="0" borderId="1" xfId="60" applyFont="1" applyFill="1" applyBorder="1" applyAlignment="1">
      <alignment horizontal="right" wrapText="1"/>
      <protection/>
    </xf>
    <xf numFmtId="0" fontId="44" fillId="0" borderId="0" xfId="122" applyFont="1" applyProtection="1">
      <alignment/>
      <protection locked="0"/>
    </xf>
    <xf numFmtId="4" fontId="68" fillId="0" borderId="23" xfId="66" applyNumberFormat="1" applyFont="1" applyFill="1" applyBorder="1" applyAlignment="1" applyProtection="1">
      <alignment horizontal="right" vertical="top" shrinkToFit="1"/>
      <protection/>
    </xf>
    <xf numFmtId="0" fontId="3" fillId="0" borderId="0" xfId="122" applyFont="1" applyProtection="1">
      <alignment/>
      <protection locked="0"/>
    </xf>
    <xf numFmtId="0" fontId="3" fillId="0" borderId="0" xfId="122" applyFont="1" applyFill="1" applyProtection="1">
      <alignment/>
      <protection locked="0"/>
    </xf>
    <xf numFmtId="4" fontId="3" fillId="0" borderId="0" xfId="122" applyNumberFormat="1" applyFont="1" applyFill="1" applyProtection="1">
      <alignment/>
      <protection locked="0"/>
    </xf>
    <xf numFmtId="4" fontId="70" fillId="0" borderId="0" xfId="117" applyNumberFormat="1" applyFont="1" applyAlignment="1">
      <alignment horizontal="right" vertical="center"/>
      <protection/>
    </xf>
    <xf numFmtId="4" fontId="71" fillId="0" borderId="0" xfId="117" applyNumberFormat="1" applyFont="1">
      <alignment/>
      <protection/>
    </xf>
    <xf numFmtId="4" fontId="3" fillId="0" borderId="0" xfId="0" applyNumberFormat="1" applyFont="1" applyFill="1" applyAlignment="1" applyProtection="1">
      <alignment/>
      <protection locked="0"/>
    </xf>
    <xf numFmtId="4" fontId="34" fillId="0" borderId="0" xfId="117" applyNumberFormat="1" applyFont="1" applyBorder="1" applyAlignment="1">
      <alignment horizontal="right" vertical="center" wrapText="1"/>
      <protection/>
    </xf>
    <xf numFmtId="4" fontId="25" fillId="0" borderId="0" xfId="117" applyNumberFormat="1" applyFont="1" applyBorder="1" applyAlignment="1">
      <alignment horizontal="right" vertical="center" wrapText="1"/>
      <protection/>
    </xf>
    <xf numFmtId="4" fontId="25" fillId="0" borderId="0" xfId="117" applyNumberFormat="1" applyFont="1" applyFill="1" applyBorder="1" applyAlignment="1">
      <alignment horizontal="right" vertical="center" wrapText="1"/>
      <protection/>
    </xf>
    <xf numFmtId="4" fontId="35" fillId="0" borderId="26" xfId="117" applyNumberFormat="1" applyFont="1" applyFill="1" applyBorder="1" applyAlignment="1">
      <alignment horizontal="right" vertical="center"/>
      <protection/>
    </xf>
    <xf numFmtId="4" fontId="31" fillId="0" borderId="26" xfId="117" applyNumberFormat="1" applyFont="1" applyFill="1" applyBorder="1" applyAlignment="1">
      <alignment horizontal="right" vertical="center"/>
      <protection/>
    </xf>
    <xf numFmtId="4" fontId="0" fillId="0" borderId="0" xfId="122" applyNumberFormat="1" applyFont="1" applyProtection="1">
      <alignment/>
      <protection locked="0"/>
    </xf>
    <xf numFmtId="4" fontId="44" fillId="0" borderId="0" xfId="122" applyNumberFormat="1" applyFont="1" applyProtection="1">
      <alignment/>
      <protection locked="0"/>
    </xf>
    <xf numFmtId="4" fontId="0" fillId="0" borderId="0" xfId="122" applyNumberFormat="1" applyFont="1" applyProtection="1">
      <alignment/>
      <protection locked="0"/>
    </xf>
    <xf numFmtId="0" fontId="3" fillId="0" borderId="23" xfId="117" applyFont="1" applyFill="1" applyBorder="1" applyAlignment="1">
      <alignment horizontal="center" vertical="center" wrapText="1"/>
      <protection/>
    </xf>
    <xf numFmtId="0" fontId="3" fillId="0" borderId="0" xfId="117" applyFont="1" applyFill="1" applyAlignment="1">
      <alignment horizontal="right" wrapText="1"/>
      <protection/>
    </xf>
    <xf numFmtId="0" fontId="3" fillId="0" borderId="2" xfId="68" applyNumberFormat="1" applyFont="1" applyFill="1" applyProtection="1">
      <alignment vertical="top" wrapText="1"/>
      <protection/>
    </xf>
    <xf numFmtId="49" fontId="3" fillId="0" borderId="2" xfId="69" applyNumberFormat="1" applyFont="1" applyFill="1" applyProtection="1">
      <alignment horizontal="center" vertical="top" shrinkToFit="1"/>
      <protection/>
    </xf>
    <xf numFmtId="4" fontId="3" fillId="0" borderId="2" xfId="70" applyNumberFormat="1" applyFont="1" applyFill="1" applyProtection="1">
      <alignment horizontal="right" vertical="top" shrinkToFit="1"/>
      <protection/>
    </xf>
    <xf numFmtId="4" fontId="3" fillId="0" borderId="2" xfId="71" applyNumberFormat="1" applyFont="1" applyFill="1" applyProtection="1">
      <alignment horizontal="right" vertical="top" shrinkToFit="1"/>
      <protection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4" fontId="44" fillId="0" borderId="0" xfId="0" applyNumberFormat="1" applyFont="1" applyFill="1" applyAlignment="1" applyProtection="1">
      <alignment/>
      <protection locked="0"/>
    </xf>
    <xf numFmtId="0" fontId="4" fillId="0" borderId="2" xfId="68" applyNumberFormat="1" applyFont="1" applyFill="1" applyProtection="1">
      <alignment vertical="top" wrapText="1"/>
      <protection/>
    </xf>
    <xf numFmtId="49" fontId="4" fillId="0" borderId="2" xfId="69" applyNumberFormat="1" applyFont="1" applyFill="1" applyProtection="1">
      <alignment horizontal="center" vertical="top" shrinkToFit="1"/>
      <protection/>
    </xf>
    <xf numFmtId="4" fontId="4" fillId="0" borderId="2" xfId="70" applyNumberFormat="1" applyFont="1" applyFill="1" applyProtection="1">
      <alignment horizontal="right" vertical="top" shrinkToFit="1"/>
      <protection/>
    </xf>
    <xf numFmtId="4" fontId="4" fillId="0" borderId="2" xfId="71" applyNumberFormat="1" applyFont="1" applyFill="1" applyProtection="1">
      <alignment horizontal="right" vertical="top" shrinkToFit="1"/>
      <protection/>
    </xf>
    <xf numFmtId="4" fontId="68" fillId="0" borderId="24" xfId="70" applyNumberFormat="1" applyFont="1" applyFill="1" applyBorder="1" applyProtection="1">
      <alignment horizontal="right" vertical="top" shrinkToFit="1"/>
      <protection/>
    </xf>
    <xf numFmtId="0" fontId="4" fillId="0" borderId="23" xfId="116" applyFont="1" applyFill="1" applyBorder="1" applyProtection="1">
      <alignment/>
      <protection locked="0"/>
    </xf>
    <xf numFmtId="0" fontId="0" fillId="0" borderId="0" xfId="116" applyFont="1" applyFill="1" applyProtection="1">
      <alignment/>
      <protection locked="0"/>
    </xf>
    <xf numFmtId="0" fontId="3" fillId="0" borderId="27" xfId="117" applyFont="1" applyFill="1" applyBorder="1" applyAlignment="1">
      <alignment horizontal="center" vertical="center" wrapText="1"/>
      <protection/>
    </xf>
    <xf numFmtId="0" fontId="3" fillId="0" borderId="0" xfId="57" applyNumberFormat="1" applyFont="1" applyFill="1" applyBorder="1" applyAlignment="1" applyProtection="1">
      <alignment vertical="center" wrapText="1"/>
      <protection/>
    </xf>
    <xf numFmtId="4" fontId="3" fillId="0" borderId="0" xfId="116" applyNumberFormat="1" applyFont="1" applyFill="1" applyProtection="1">
      <alignment/>
      <protection locked="0"/>
    </xf>
    <xf numFmtId="4" fontId="0" fillId="0" borderId="0" xfId="116" applyNumberFormat="1" applyFont="1" applyFill="1" applyProtection="1">
      <alignment/>
      <protection locked="0"/>
    </xf>
    <xf numFmtId="0" fontId="3" fillId="0" borderId="2" xfId="60" applyNumberFormat="1" applyFont="1" applyFill="1" applyProtection="1">
      <alignment horizontal="center" vertical="center" wrapText="1"/>
      <protection/>
    </xf>
    <xf numFmtId="0" fontId="3" fillId="0" borderId="25" xfId="68" applyNumberFormat="1" applyFont="1" applyFill="1" applyBorder="1" applyProtection="1">
      <alignment vertical="top" wrapText="1"/>
      <protection/>
    </xf>
    <xf numFmtId="49" fontId="3" fillId="0" borderId="25" xfId="69" applyNumberFormat="1" applyFont="1" applyFill="1" applyBorder="1" applyProtection="1">
      <alignment horizontal="center" vertical="top" shrinkToFit="1"/>
      <protection/>
    </xf>
    <xf numFmtId="4" fontId="3" fillId="0" borderId="25" xfId="70" applyNumberFormat="1" applyFont="1" applyFill="1" applyBorder="1" applyProtection="1">
      <alignment horizontal="right" vertical="top" shrinkToFit="1"/>
      <protection/>
    </xf>
    <xf numFmtId="4" fontId="4" fillId="0" borderId="23" xfId="64" applyNumberFormat="1" applyFont="1" applyFill="1" applyBorder="1" applyProtection="1">
      <alignment horizontal="right" vertical="top" shrinkToFit="1"/>
      <protection/>
    </xf>
    <xf numFmtId="0" fontId="3" fillId="0" borderId="0" xfId="67" applyNumberFormat="1" applyFont="1" applyFill="1" applyBorder="1" applyAlignment="1" applyProtection="1">
      <alignment wrapText="1"/>
      <protection/>
    </xf>
    <xf numFmtId="0" fontId="3" fillId="0" borderId="0" xfId="67" applyFont="1" applyFill="1" applyBorder="1" applyAlignment="1" applyProtection="1">
      <alignment wrapText="1"/>
      <protection locked="0"/>
    </xf>
    <xf numFmtId="4" fontId="3" fillId="0" borderId="0" xfId="67" applyNumberFormat="1" applyFont="1" applyFill="1" applyBorder="1" applyAlignment="1" applyProtection="1">
      <alignment wrapText="1"/>
      <protection locked="0"/>
    </xf>
    <xf numFmtId="0" fontId="3" fillId="0" borderId="23" xfId="0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vertical="center" wrapText="1"/>
    </xf>
    <xf numFmtId="0" fontId="3" fillId="0" borderId="2" xfId="68" applyNumberFormat="1" applyFont="1" applyFill="1" applyAlignment="1" applyProtection="1">
      <alignment vertical="top" wrapText="1"/>
      <protection/>
    </xf>
    <xf numFmtId="49" fontId="3" fillId="0" borderId="2" xfId="69" applyNumberFormat="1" applyFont="1" applyFill="1" applyAlignment="1" applyProtection="1">
      <alignment horizontal="center" vertical="top" wrapText="1" shrinkToFit="1"/>
      <protection/>
    </xf>
    <xf numFmtId="4" fontId="3" fillId="0" borderId="2" xfId="70" applyNumberFormat="1" applyFont="1" applyFill="1" applyAlignment="1" applyProtection="1">
      <alignment horizontal="right" vertical="top" wrapText="1" shrinkToFit="1"/>
      <protection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/>
    </xf>
    <xf numFmtId="49" fontId="3" fillId="58" borderId="23" xfId="0" applyNumberFormat="1" applyFont="1" applyFill="1" applyBorder="1" applyAlignment="1">
      <alignment horizontal="center" vertical="center" wrapText="1"/>
    </xf>
    <xf numFmtId="0" fontId="3" fillId="58" borderId="23" xfId="0" applyFont="1" applyFill="1" applyBorder="1" applyAlignment="1">
      <alignment horizontal="center" vertical="center"/>
    </xf>
    <xf numFmtId="0" fontId="3" fillId="58" borderId="23" xfId="0" applyFont="1" applyFill="1" applyBorder="1" applyAlignment="1">
      <alignment horizontal="justify" vertical="center" wrapText="1"/>
    </xf>
    <xf numFmtId="0" fontId="2" fillId="58" borderId="0" xfId="0" applyFont="1" applyFill="1" applyBorder="1" applyAlignment="1">
      <alignment/>
    </xf>
    <xf numFmtId="49" fontId="3" fillId="58" borderId="23" xfId="0" applyNumberFormat="1" applyFont="1" applyFill="1" applyBorder="1" applyAlignment="1">
      <alignment horizontal="center" vertical="center"/>
    </xf>
    <xf numFmtId="0" fontId="3" fillId="58" borderId="23" xfId="0" applyFont="1" applyFill="1" applyBorder="1" applyAlignment="1">
      <alignment horizontal="left" vertical="center" wrapText="1"/>
    </xf>
    <xf numFmtId="0" fontId="3" fillId="58" borderId="26" xfId="0" applyFont="1" applyFill="1" applyBorder="1" applyAlignment="1">
      <alignment horizontal="left" vertical="center" wrapText="1"/>
    </xf>
    <xf numFmtId="49" fontId="4" fillId="58" borderId="23" xfId="0" applyNumberFormat="1" applyFont="1" applyFill="1" applyBorder="1" applyAlignment="1">
      <alignment horizontal="center" vertical="center"/>
    </xf>
    <xf numFmtId="2" fontId="3" fillId="58" borderId="23" xfId="0" applyNumberFormat="1" applyFont="1" applyFill="1" applyBorder="1" applyAlignment="1">
      <alignment horizontal="left" vertical="center" wrapText="1"/>
    </xf>
    <xf numFmtId="0" fontId="2" fillId="58" borderId="0" xfId="0" applyFont="1" applyFill="1" applyBorder="1" applyAlignment="1">
      <alignment vertical="center"/>
    </xf>
    <xf numFmtId="0" fontId="3" fillId="58" borderId="23" xfId="0" applyFont="1" applyFill="1" applyBorder="1" applyAlignment="1">
      <alignment horizontal="left" vertical="top" wrapText="1"/>
    </xf>
    <xf numFmtId="2" fontId="3" fillId="58" borderId="23" xfId="0" applyNumberFormat="1" applyFont="1" applyFill="1" applyBorder="1" applyAlignment="1">
      <alignment horizontal="justify" vertical="center" wrapText="1"/>
    </xf>
    <xf numFmtId="49" fontId="3" fillId="58" borderId="23" xfId="0" applyNumberFormat="1" applyFont="1" applyFill="1" applyBorder="1" applyAlignment="1">
      <alignment horizontal="left" vertical="center" wrapText="1"/>
    </xf>
    <xf numFmtId="0" fontId="3" fillId="58" borderId="23" xfId="0" applyFont="1" applyFill="1" applyBorder="1" applyAlignment="1">
      <alignment vertical="center" wrapText="1"/>
    </xf>
    <xf numFmtId="0" fontId="6" fillId="58" borderId="23" xfId="0" applyFont="1" applyFill="1" applyBorder="1" applyAlignment="1">
      <alignment horizontal="justify" vertical="center" wrapText="1"/>
    </xf>
    <xf numFmtId="0" fontId="6" fillId="58" borderId="23" xfId="0" applyFont="1" applyFill="1" applyBorder="1" applyAlignment="1">
      <alignment vertical="center" wrapText="1"/>
    </xf>
    <xf numFmtId="0" fontId="3" fillId="58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4" fontId="26" fillId="0" borderId="23" xfId="0" applyNumberFormat="1" applyFont="1" applyFill="1" applyBorder="1" applyAlignment="1">
      <alignment horizontal="center" vertical="center"/>
    </xf>
    <xf numFmtId="0" fontId="4" fillId="59" borderId="23" xfId="0" applyFont="1" applyFill="1" applyBorder="1" applyAlignment="1">
      <alignment horizontal="center" vertical="center"/>
    </xf>
    <xf numFmtId="0" fontId="4" fillId="59" borderId="23" xfId="0" applyFont="1" applyFill="1" applyBorder="1" applyAlignment="1">
      <alignment vertical="center"/>
    </xf>
    <xf numFmtId="4" fontId="4" fillId="59" borderId="23" xfId="0" applyNumberFormat="1" applyFont="1" applyFill="1" applyBorder="1" applyAlignment="1">
      <alignment horizontal="center" vertical="center"/>
    </xf>
    <xf numFmtId="0" fontId="27" fillId="59" borderId="23" xfId="0" applyFont="1" applyFill="1" applyBorder="1" applyAlignment="1">
      <alignment horizontal="center" vertical="center"/>
    </xf>
    <xf numFmtId="0" fontId="27" fillId="59" borderId="23" xfId="0" applyFont="1" applyFill="1" applyBorder="1" applyAlignment="1">
      <alignment vertical="center"/>
    </xf>
    <xf numFmtId="4" fontId="27" fillId="59" borderId="23" xfId="0" applyNumberFormat="1" applyFont="1" applyFill="1" applyBorder="1" applyAlignment="1">
      <alignment horizontal="center" vertical="center"/>
    </xf>
    <xf numFmtId="0" fontId="23" fillId="59" borderId="23" xfId="0" applyFont="1" applyFill="1" applyBorder="1" applyAlignment="1">
      <alignment horizontal="center" vertical="center"/>
    </xf>
    <xf numFmtId="0" fontId="23" fillId="59" borderId="23" xfId="0" applyFont="1" applyFill="1" applyBorder="1" applyAlignment="1">
      <alignment vertical="center" wrapText="1"/>
    </xf>
    <xf numFmtId="4" fontId="3" fillId="59" borderId="23" xfId="0" applyNumberFormat="1" applyFont="1" applyFill="1" applyBorder="1" applyAlignment="1">
      <alignment horizontal="center" vertical="center"/>
    </xf>
    <xf numFmtId="0" fontId="4" fillId="59" borderId="23" xfId="0" applyFont="1" applyFill="1" applyBorder="1" applyAlignment="1">
      <alignment vertical="center" wrapText="1"/>
    </xf>
    <xf numFmtId="0" fontId="27" fillId="59" borderId="23" xfId="0" applyFont="1" applyFill="1" applyBorder="1" applyAlignment="1">
      <alignment vertical="center" wrapText="1"/>
    </xf>
    <xf numFmtId="4" fontId="23" fillId="59" borderId="23" xfId="0" applyNumberFormat="1" applyFont="1" applyFill="1" applyBorder="1" applyAlignment="1">
      <alignment horizontal="center" vertical="center"/>
    </xf>
    <xf numFmtId="0" fontId="27" fillId="59" borderId="23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/>
    </xf>
    <xf numFmtId="0" fontId="23" fillId="58" borderId="23" xfId="0" applyFont="1" applyFill="1" applyBorder="1" applyAlignment="1">
      <alignment horizontal="center" vertical="center"/>
    </xf>
    <xf numFmtId="0" fontId="23" fillId="58" borderId="23" xfId="0" applyFont="1" applyFill="1" applyBorder="1" applyAlignment="1">
      <alignment vertical="center" wrapText="1"/>
    </xf>
    <xf numFmtId="4" fontId="23" fillId="58" borderId="23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3" fillId="59" borderId="23" xfId="0" applyFont="1" applyFill="1" applyBorder="1" applyAlignment="1">
      <alignment horizontal="justify" vertical="center" wrapText="1"/>
    </xf>
    <xf numFmtId="49" fontId="23" fillId="59" borderId="23" xfId="0" applyNumberFormat="1" applyFont="1" applyFill="1" applyBorder="1" applyAlignment="1">
      <alignment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23" xfId="0" applyFont="1" applyFill="1" applyBorder="1" applyAlignment="1">
      <alignment vertical="center" wrapText="1"/>
    </xf>
    <xf numFmtId="4" fontId="30" fillId="59" borderId="23" xfId="0" applyNumberFormat="1" applyFont="1" applyFill="1" applyBorder="1" applyAlignment="1">
      <alignment horizontal="center" vertical="center"/>
    </xf>
    <xf numFmtId="0" fontId="26" fillId="59" borderId="23" xfId="0" applyFont="1" applyFill="1" applyBorder="1" applyAlignment="1">
      <alignment horizontal="justify" vertical="center" wrapText="1"/>
    </xf>
    <xf numFmtId="4" fontId="26" fillId="59" borderId="23" xfId="0" applyNumberFormat="1" applyFont="1" applyFill="1" applyBorder="1" applyAlignment="1">
      <alignment horizontal="center" vertical="center"/>
    </xf>
    <xf numFmtId="0" fontId="4" fillId="59" borderId="23" xfId="0" applyFont="1" applyFill="1" applyBorder="1" applyAlignment="1">
      <alignment horizontal="center" vertical="center" wrapText="1"/>
    </xf>
    <xf numFmtId="0" fontId="4" fillId="59" borderId="23" xfId="0" applyFont="1" applyFill="1" applyBorder="1" applyAlignment="1">
      <alignment horizontal="justify" vertical="center" wrapText="1"/>
    </xf>
    <xf numFmtId="2" fontId="27" fillId="59" borderId="23" xfId="0" applyNumberFormat="1" applyFont="1" applyFill="1" applyBorder="1" applyAlignment="1">
      <alignment horizontal="justify" vertical="center" wrapText="1"/>
    </xf>
    <xf numFmtId="2" fontId="23" fillId="59" borderId="23" xfId="0" applyNumberFormat="1" applyFont="1" applyFill="1" applyBorder="1" applyAlignment="1">
      <alignment horizontal="left" vertical="center" wrapText="1"/>
    </xf>
    <xf numFmtId="0" fontId="23" fillId="59" borderId="23" xfId="0" applyFont="1" applyFill="1" applyBorder="1" applyAlignment="1">
      <alignment horizontal="left" vertical="center" wrapText="1"/>
    </xf>
    <xf numFmtId="0" fontId="4" fillId="59" borderId="23" xfId="0" applyFont="1" applyFill="1" applyBorder="1" applyAlignment="1">
      <alignment horizontal="left" vertical="center" wrapText="1"/>
    </xf>
    <xf numFmtId="0" fontId="27" fillId="59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vertical="center" wrapText="1"/>
    </xf>
    <xf numFmtId="4" fontId="27" fillId="0" borderId="23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wrapText="1"/>
    </xf>
    <xf numFmtId="4" fontId="23" fillId="0" borderId="23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 wrapText="1"/>
    </xf>
    <xf numFmtId="0" fontId="27" fillId="58" borderId="23" xfId="0" applyFont="1" applyFill="1" applyBorder="1" applyAlignment="1">
      <alignment horizontal="center" vertical="center"/>
    </xf>
    <xf numFmtId="0" fontId="27" fillId="58" borderId="23" xfId="0" applyFont="1" applyFill="1" applyBorder="1" applyAlignment="1">
      <alignment vertical="center" wrapText="1"/>
    </xf>
    <xf numFmtId="4" fontId="27" fillId="58" borderId="23" xfId="0" applyNumberFormat="1" applyFont="1" applyFill="1" applyBorder="1" applyAlignment="1">
      <alignment horizontal="center" vertical="center"/>
    </xf>
    <xf numFmtId="0" fontId="5" fillId="59" borderId="0" xfId="0" applyFont="1" applyFill="1" applyBorder="1" applyAlignment="1">
      <alignment/>
    </xf>
    <xf numFmtId="0" fontId="4" fillId="0" borderId="23" xfId="0" applyFont="1" applyFill="1" applyBorder="1" applyAlignment="1">
      <alignment vertical="center"/>
    </xf>
    <xf numFmtId="0" fontId="27" fillId="0" borderId="23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4" fontId="30" fillId="0" borderId="23" xfId="0" applyNumberFormat="1" applyFont="1" applyFill="1" applyBorder="1" applyAlignment="1">
      <alignment horizontal="center" vertical="center"/>
    </xf>
    <xf numFmtId="4" fontId="4" fillId="0" borderId="0" xfId="116" applyNumberFormat="1" applyFont="1" applyFill="1" applyAlignment="1" applyProtection="1">
      <alignment wrapText="1"/>
      <protection locked="0"/>
    </xf>
    <xf numFmtId="0" fontId="3" fillId="0" borderId="0" xfId="117" applyFont="1" applyFill="1" applyBorder="1" applyAlignment="1">
      <alignment horizontal="center" vertical="center" wrapText="1"/>
      <protection/>
    </xf>
    <xf numFmtId="0" fontId="69" fillId="0" borderId="25" xfId="68" applyNumberFormat="1" applyFont="1" applyFill="1" applyBorder="1" applyAlignment="1" applyProtection="1">
      <alignment vertical="top" wrapText="1"/>
      <protection/>
    </xf>
    <xf numFmtId="49" fontId="69" fillId="0" borderId="25" xfId="69" applyNumberFormat="1" applyFont="1" applyFill="1" applyBorder="1" applyAlignment="1" applyProtection="1">
      <alignment horizontal="center" vertical="top" wrapText="1" shrinkToFit="1"/>
      <protection/>
    </xf>
    <xf numFmtId="4" fontId="69" fillId="0" borderId="25" xfId="70" applyNumberFormat="1" applyFont="1" applyFill="1" applyBorder="1" applyAlignment="1" applyProtection="1">
      <alignment horizontal="right" vertical="top" wrapText="1" shrinkToFit="1"/>
      <protection/>
    </xf>
    <xf numFmtId="0" fontId="72" fillId="0" borderId="23" xfId="0" applyFont="1" applyFill="1" applyBorder="1" applyAlignment="1">
      <alignment vertical="center" wrapText="1"/>
    </xf>
    <xf numFmtId="49" fontId="72" fillId="0" borderId="23" xfId="0" applyNumberFormat="1" applyFont="1" applyFill="1" applyBorder="1" applyAlignment="1">
      <alignment horizontal="center" vertical="center" wrapText="1"/>
    </xf>
    <xf numFmtId="4" fontId="72" fillId="0" borderId="23" xfId="0" applyNumberFormat="1" applyFont="1" applyFill="1" applyBorder="1" applyAlignment="1">
      <alignment vertical="center" wrapText="1"/>
    </xf>
    <xf numFmtId="4" fontId="73" fillId="0" borderId="33" xfId="70" applyNumberFormat="1" applyFont="1" applyFill="1" applyBorder="1" applyAlignment="1" applyProtection="1">
      <alignment horizontal="right" vertical="top" wrapText="1" shrinkToFit="1"/>
      <protection/>
    </xf>
    <xf numFmtId="0" fontId="73" fillId="0" borderId="23" xfId="0" applyFont="1" applyFill="1" applyBorder="1" applyAlignment="1">
      <alignment vertical="center" wrapText="1"/>
    </xf>
    <xf numFmtId="49" fontId="73" fillId="0" borderId="23" xfId="0" applyNumberFormat="1" applyFont="1" applyFill="1" applyBorder="1" applyAlignment="1">
      <alignment horizontal="center" vertical="center" wrapText="1"/>
    </xf>
    <xf numFmtId="4" fontId="73" fillId="0" borderId="23" xfId="0" applyNumberFormat="1" applyFont="1" applyFill="1" applyBorder="1" applyAlignment="1">
      <alignment vertical="center" wrapText="1"/>
    </xf>
    <xf numFmtId="49" fontId="72" fillId="0" borderId="2" xfId="69" applyNumberFormat="1" applyFont="1" applyFill="1" applyAlignment="1" applyProtection="1">
      <alignment horizontal="center" vertical="center" wrapText="1" shrinkToFit="1"/>
      <protection/>
    </xf>
    <xf numFmtId="0" fontId="73" fillId="0" borderId="2" xfId="68" applyNumberFormat="1" applyFont="1" applyFill="1" applyProtection="1">
      <alignment vertical="top" wrapText="1"/>
      <protection/>
    </xf>
    <xf numFmtId="0" fontId="73" fillId="0" borderId="2" xfId="68" applyNumberFormat="1" applyFont="1" applyFill="1" applyAlignment="1" applyProtection="1">
      <alignment vertical="top" wrapText="1"/>
      <protection/>
    </xf>
    <xf numFmtId="49" fontId="73" fillId="0" borderId="2" xfId="69" applyNumberFormat="1" applyFont="1" applyFill="1" applyProtection="1">
      <alignment horizontal="center" vertical="top" shrinkToFit="1"/>
      <protection/>
    </xf>
    <xf numFmtId="4" fontId="73" fillId="0" borderId="2" xfId="70" applyNumberFormat="1" applyFont="1" applyFill="1" applyProtection="1">
      <alignment horizontal="right" vertical="top" shrinkToFit="1"/>
      <protection/>
    </xf>
    <xf numFmtId="4" fontId="73" fillId="0" borderId="2" xfId="71" applyNumberFormat="1" applyFont="1" applyFill="1" applyProtection="1">
      <alignment horizontal="right" vertical="top" shrinkToFit="1"/>
      <protection/>
    </xf>
    <xf numFmtId="49" fontId="4" fillId="0" borderId="2" xfId="69" applyNumberFormat="1" applyFont="1" applyFill="1" applyAlignment="1" applyProtection="1">
      <alignment horizontal="center" vertical="center" wrapText="1" shrinkToFit="1"/>
      <protection/>
    </xf>
    <xf numFmtId="4" fontId="4" fillId="0" borderId="23" xfId="0" applyNumberFormat="1" applyFont="1" applyFill="1" applyBorder="1" applyAlignment="1">
      <alignment vertical="center" wrapText="1"/>
    </xf>
    <xf numFmtId="4" fontId="3" fillId="0" borderId="23" xfId="0" applyNumberFormat="1" applyFont="1" applyFill="1" applyBorder="1" applyAlignment="1">
      <alignment vertical="center" wrapText="1"/>
    </xf>
    <xf numFmtId="0" fontId="4" fillId="0" borderId="2" xfId="68" applyNumberFormat="1" applyFont="1" applyFill="1" applyAlignment="1" applyProtection="1">
      <alignment vertical="top" wrapText="1"/>
      <protection/>
    </xf>
    <xf numFmtId="49" fontId="4" fillId="0" borderId="2" xfId="69" applyNumberFormat="1" applyFont="1" applyFill="1" applyAlignment="1" applyProtection="1">
      <alignment horizontal="center" vertical="top" wrapText="1" shrinkToFit="1"/>
      <protection/>
    </xf>
    <xf numFmtId="4" fontId="4" fillId="0" borderId="2" xfId="70" applyNumberFormat="1" applyFont="1" applyFill="1" applyAlignment="1" applyProtection="1">
      <alignment horizontal="right" vertical="top" wrapText="1" shrinkToFit="1"/>
      <protection/>
    </xf>
    <xf numFmtId="49" fontId="3" fillId="0" borderId="2" xfId="69" applyNumberFormat="1" applyFont="1" applyFill="1" applyAlignment="1" applyProtection="1">
      <alignment horizontal="center" vertical="center" shrinkToFit="1"/>
      <protection/>
    </xf>
    <xf numFmtId="4" fontId="3" fillId="0" borderId="2" xfId="70" applyNumberFormat="1" applyFont="1" applyFill="1" applyAlignment="1" applyProtection="1">
      <alignment horizontal="right" vertical="center" shrinkToFit="1"/>
      <protection/>
    </xf>
    <xf numFmtId="49" fontId="4" fillId="58" borderId="34" xfId="0" applyNumberFormat="1" applyFont="1" applyFill="1" applyBorder="1" applyAlignment="1">
      <alignment horizontal="left" vertical="center" wrapText="1"/>
    </xf>
    <xf numFmtId="49" fontId="4" fillId="58" borderId="26" xfId="0" applyNumberFormat="1" applyFont="1" applyFill="1" applyBorder="1" applyAlignment="1">
      <alignment horizontal="left" vertical="center" wrapText="1"/>
    </xf>
    <xf numFmtId="49" fontId="4" fillId="58" borderId="34" xfId="0" applyNumberFormat="1" applyFont="1" applyFill="1" applyBorder="1" applyAlignment="1">
      <alignment horizontal="left" vertical="center"/>
    </xf>
    <xf numFmtId="49" fontId="4" fillId="58" borderId="26" xfId="0" applyNumberFormat="1" applyFont="1" applyFill="1" applyBorder="1" applyAlignment="1">
      <alignment horizontal="left" vertical="center"/>
    </xf>
    <xf numFmtId="0" fontId="4" fillId="58" borderId="34" xfId="0" applyFont="1" applyFill="1" applyBorder="1" applyAlignment="1">
      <alignment horizontal="left" vertical="center" wrapText="1"/>
    </xf>
    <xf numFmtId="0" fontId="4" fillId="58" borderId="2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49" fontId="4" fillId="0" borderId="34" xfId="0" applyNumberFormat="1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32" fillId="0" borderId="35" xfId="117" applyFont="1" applyBorder="1" applyAlignment="1">
      <alignment horizontal="center" vertical="center" wrapText="1"/>
      <protection/>
    </xf>
    <xf numFmtId="0" fontId="32" fillId="0" borderId="36" xfId="117" applyFont="1" applyBorder="1" applyAlignment="1">
      <alignment horizontal="center" vertical="center" wrapText="1"/>
      <protection/>
    </xf>
    <xf numFmtId="0" fontId="32" fillId="0" borderId="37" xfId="117" applyFont="1" applyBorder="1" applyAlignment="1">
      <alignment horizontal="center" vertical="center"/>
      <protection/>
    </xf>
    <xf numFmtId="0" fontId="32" fillId="0" borderId="38" xfId="117" applyFont="1" applyBorder="1" applyAlignment="1">
      <alignment horizontal="center" vertical="center"/>
      <protection/>
    </xf>
    <xf numFmtId="0" fontId="32" fillId="0" borderId="39" xfId="117" applyFont="1" applyBorder="1" applyAlignment="1">
      <alignment horizontal="center" vertical="center"/>
      <protection/>
    </xf>
    <xf numFmtId="0" fontId="32" fillId="0" borderId="40" xfId="117" applyFont="1" applyBorder="1" applyAlignment="1">
      <alignment horizontal="center" vertical="center"/>
      <protection/>
    </xf>
    <xf numFmtId="0" fontId="32" fillId="0" borderId="41" xfId="117" applyFont="1" applyBorder="1" applyAlignment="1">
      <alignment horizontal="center" vertical="center"/>
      <protection/>
    </xf>
    <xf numFmtId="0" fontId="32" fillId="0" borderId="42" xfId="117" applyFont="1" applyBorder="1" applyAlignment="1">
      <alignment horizontal="center" vertical="center"/>
      <protection/>
    </xf>
    <xf numFmtId="0" fontId="31" fillId="0" borderId="0" xfId="117" applyFont="1" applyAlignment="1">
      <alignment horizontal="center"/>
      <protection/>
    </xf>
    <xf numFmtId="0" fontId="3" fillId="0" borderId="0" xfId="117" applyFont="1" applyFill="1" applyAlignment="1">
      <alignment horizontal="right"/>
      <protection/>
    </xf>
    <xf numFmtId="0" fontId="25" fillId="0" borderId="0" xfId="117" applyFont="1" applyAlignment="1">
      <alignment horizontal="right"/>
      <protection/>
    </xf>
    <xf numFmtId="0" fontId="3" fillId="0" borderId="0" xfId="117" applyFont="1" applyFill="1" applyAlignment="1">
      <alignment horizontal="right" wrapText="1"/>
      <protection/>
    </xf>
    <xf numFmtId="0" fontId="4" fillId="0" borderId="0" xfId="117" applyFont="1" applyFill="1" applyAlignment="1">
      <alignment horizontal="center" wrapText="1"/>
      <protection/>
    </xf>
    <xf numFmtId="0" fontId="50" fillId="0" borderId="0" xfId="67" applyNumberFormat="1" applyFill="1" applyBorder="1" applyProtection="1">
      <alignment horizontal="left" wrapText="1"/>
      <protection/>
    </xf>
    <xf numFmtId="0" fontId="50" fillId="0" borderId="0" xfId="67" applyFill="1" applyBorder="1" applyProtection="1">
      <alignment horizontal="left" wrapText="1"/>
      <protection locked="0"/>
    </xf>
    <xf numFmtId="0" fontId="68" fillId="0" borderId="23" xfId="65" applyNumberFormat="1" applyFont="1" applyFill="1" applyBorder="1" applyAlignment="1" applyProtection="1">
      <alignment horizontal="right"/>
      <protection/>
    </xf>
    <xf numFmtId="0" fontId="68" fillId="0" borderId="23" xfId="65" applyNumberFormat="1" applyFont="1" applyFill="1" applyBorder="1" applyAlignment="1">
      <alignment horizontal="right"/>
      <protection/>
    </xf>
    <xf numFmtId="0" fontId="68" fillId="0" borderId="24" xfId="68" applyNumberFormat="1" applyFont="1" applyFill="1" applyBorder="1" applyAlignment="1" applyProtection="1">
      <alignment horizontal="right" vertical="top" wrapText="1"/>
      <protection/>
    </xf>
    <xf numFmtId="0" fontId="68" fillId="0" borderId="4" xfId="68" applyNumberFormat="1" applyFont="1" applyFill="1" applyBorder="1" applyAlignment="1" applyProtection="1">
      <alignment horizontal="right" vertical="top" wrapText="1"/>
      <protection/>
    </xf>
    <xf numFmtId="0" fontId="68" fillId="0" borderId="33" xfId="68" applyNumberFormat="1" applyFont="1" applyFill="1" applyBorder="1" applyAlignment="1" applyProtection="1">
      <alignment horizontal="right" vertical="top" wrapText="1"/>
      <protection/>
    </xf>
    <xf numFmtId="4" fontId="69" fillId="0" borderId="0" xfId="67" applyNumberFormat="1" applyFont="1" applyFill="1" applyBorder="1" applyAlignment="1" applyProtection="1">
      <alignment horizontal="left" wrapText="1"/>
      <protection/>
    </xf>
    <xf numFmtId="4" fontId="69" fillId="0" borderId="0" xfId="67" applyNumberFormat="1" applyFont="1" applyFill="1" applyBorder="1" applyAlignment="1" applyProtection="1">
      <alignment horizontal="left" wrapText="1"/>
      <protection locked="0"/>
    </xf>
    <xf numFmtId="0" fontId="4" fillId="0" borderId="0" xfId="117" applyFont="1" applyFill="1" applyAlignment="1">
      <alignment horizontal="center" vertical="center" wrapText="1"/>
      <protection/>
    </xf>
    <xf numFmtId="0" fontId="4" fillId="0" borderId="34" xfId="63" applyNumberFormat="1" applyFont="1" applyFill="1" applyBorder="1" applyAlignment="1" applyProtection="1">
      <alignment horizontal="right"/>
      <protection/>
    </xf>
    <xf numFmtId="0" fontId="4" fillId="0" borderId="43" xfId="63" applyNumberFormat="1" applyFont="1" applyFill="1" applyBorder="1" applyAlignment="1" applyProtection="1">
      <alignment horizontal="right"/>
      <protection/>
    </xf>
    <xf numFmtId="0" fontId="4" fillId="0" borderId="26" xfId="63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1" xfId="57" applyNumberFormat="1" applyFont="1" applyFill="1" applyBorder="1" applyAlignment="1" applyProtection="1">
      <alignment horizontal="right" vertical="center" wrapText="1"/>
      <protection/>
    </xf>
    <xf numFmtId="49" fontId="68" fillId="0" borderId="24" xfId="69" applyNumberFormat="1" applyFont="1" applyBorder="1" applyAlignment="1" applyProtection="1">
      <alignment horizontal="left" vertical="top" wrapText="1" shrinkToFit="1"/>
      <protection/>
    </xf>
    <xf numFmtId="49" fontId="68" fillId="0" borderId="33" xfId="69" applyNumberFormat="1" applyFont="1" applyBorder="1" applyAlignment="1" applyProtection="1">
      <alignment horizontal="left" vertical="top" wrapText="1" shrinkToFit="1"/>
      <protection/>
    </xf>
    <xf numFmtId="4" fontId="68" fillId="0" borderId="44" xfId="66" applyNumberFormat="1" applyFont="1" applyFill="1" applyBorder="1" applyAlignment="1" applyProtection="1">
      <alignment horizontal="right" vertical="top" shrinkToFit="1"/>
      <protection/>
    </xf>
    <xf numFmtId="4" fontId="68" fillId="0" borderId="45" xfId="66" applyNumberFormat="1" applyFont="1" applyFill="1" applyBorder="1" applyAlignment="1" applyProtection="1">
      <alignment horizontal="right" vertical="top" shrinkToFit="1"/>
      <protection/>
    </xf>
    <xf numFmtId="0" fontId="69" fillId="0" borderId="0" xfId="67" applyNumberFormat="1" applyFont="1" applyBorder="1" applyProtection="1">
      <alignment horizontal="left" wrapText="1"/>
      <protection/>
    </xf>
    <xf numFmtId="0" fontId="69" fillId="0" borderId="0" xfId="67" applyFont="1" applyBorder="1" applyProtection="1">
      <alignment horizontal="left" wrapText="1"/>
      <protection locked="0"/>
    </xf>
    <xf numFmtId="0" fontId="68" fillId="0" borderId="0" xfId="59" applyFont="1" applyFill="1" applyBorder="1" applyAlignment="1">
      <alignment horizontal="center" wrapText="1"/>
      <protection/>
    </xf>
    <xf numFmtId="0" fontId="35" fillId="0" borderId="34" xfId="117" applyFont="1" applyBorder="1" applyAlignment="1">
      <alignment horizontal="left" wrapText="1"/>
      <protection/>
    </xf>
    <xf numFmtId="0" fontId="35" fillId="0" borderId="43" xfId="117" applyFont="1" applyBorder="1" applyAlignment="1">
      <alignment horizontal="left" wrapText="1"/>
      <protection/>
    </xf>
    <xf numFmtId="0" fontId="35" fillId="0" borderId="26" xfId="117" applyFont="1" applyBorder="1" applyAlignment="1">
      <alignment horizontal="left" wrapText="1"/>
      <protection/>
    </xf>
    <xf numFmtId="0" fontId="31" fillId="0" borderId="34" xfId="117" applyFont="1" applyBorder="1" applyAlignment="1">
      <alignment horizontal="left" wrapText="1"/>
      <protection/>
    </xf>
    <xf numFmtId="0" fontId="31" fillId="0" borderId="43" xfId="117" applyFont="1" applyBorder="1" applyAlignment="1">
      <alignment horizontal="left" wrapText="1"/>
      <protection/>
    </xf>
    <xf numFmtId="0" fontId="31" fillId="0" borderId="26" xfId="117" applyFont="1" applyBorder="1" applyAlignment="1">
      <alignment horizontal="left" wrapText="1"/>
      <protection/>
    </xf>
    <xf numFmtId="0" fontId="25" fillId="0" borderId="0" xfId="117" applyFont="1" applyAlignment="1">
      <alignment horizontal="center"/>
      <protection/>
    </xf>
    <xf numFmtId="0" fontId="35" fillId="0" borderId="23" xfId="117" applyFont="1" applyBorder="1" applyAlignment="1">
      <alignment horizontal="center" vertical="center" wrapText="1"/>
      <protection/>
    </xf>
  </cellXfs>
  <cellStyles count="12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ывод" xfId="94"/>
    <cellStyle name="Вывод 2" xfId="95"/>
    <cellStyle name="Вычисление" xfId="96"/>
    <cellStyle name="Вычисление 2" xfId="97"/>
    <cellStyle name="Currency" xfId="98"/>
    <cellStyle name="Currency [0]" xfId="99"/>
    <cellStyle name="Заголовок 1" xfId="100"/>
    <cellStyle name="Заголовок 1 2" xfId="101"/>
    <cellStyle name="Заголовок 2" xfId="102"/>
    <cellStyle name="Заголовок 2 2" xfId="103"/>
    <cellStyle name="Заголовок 3" xfId="104"/>
    <cellStyle name="Заголовок 3 2" xfId="105"/>
    <cellStyle name="Заголовок 4" xfId="106"/>
    <cellStyle name="Заголовок 4 2" xfId="107"/>
    <cellStyle name="Итог" xfId="108"/>
    <cellStyle name="Итог 2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ейтральный" xfId="114"/>
    <cellStyle name="Нейтральный 2" xfId="115"/>
    <cellStyle name="Обычный 2" xfId="116"/>
    <cellStyle name="Обычный 2 2" xfId="117"/>
    <cellStyle name="Обычный 3" xfId="118"/>
    <cellStyle name="Обычный 4" xfId="119"/>
    <cellStyle name="Обычный 5" xfId="120"/>
    <cellStyle name="Обычный 6" xfId="121"/>
    <cellStyle name="Обычный 7" xfId="122"/>
    <cellStyle name="Плохой" xfId="123"/>
    <cellStyle name="Плохой 2" xfId="124"/>
    <cellStyle name="Пояснение" xfId="125"/>
    <cellStyle name="Пояснение 2" xfId="126"/>
    <cellStyle name="Примечание" xfId="127"/>
    <cellStyle name="Примечание 2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tabSelected="1" view="pageBreakPreview" zoomScaleSheetLayoutView="100" zoomScalePageLayoutView="0" workbookViewId="0" topLeftCell="A39">
      <selection activeCell="C14" sqref="C14"/>
    </sheetView>
  </sheetViews>
  <sheetFormatPr defaultColWidth="9.140625" defaultRowHeight="15"/>
  <cols>
    <col min="1" max="1" width="9.57421875" style="173" customWidth="1"/>
    <col min="2" max="2" width="27.00390625" style="173" customWidth="1"/>
    <col min="3" max="3" width="63.57421875" style="173" customWidth="1"/>
    <col min="4" max="16384" width="9.140625" style="173" customWidth="1"/>
  </cols>
  <sheetData>
    <row r="1" spans="1:3" ht="18.75">
      <c r="A1" s="172"/>
      <c r="B1" s="285" t="s">
        <v>713</v>
      </c>
      <c r="C1" s="285"/>
    </row>
    <row r="2" spans="1:3" ht="18.75">
      <c r="A2" s="172"/>
      <c r="B2" s="174"/>
      <c r="C2" s="174" t="s">
        <v>714</v>
      </c>
    </row>
    <row r="3" spans="1:3" ht="18.75">
      <c r="A3" s="172"/>
      <c r="B3" s="174"/>
      <c r="C3" s="174" t="s">
        <v>715</v>
      </c>
    </row>
    <row r="4" spans="1:3" ht="15.75">
      <c r="A4" s="285" t="s">
        <v>1273</v>
      </c>
      <c r="B4" s="288"/>
      <c r="C4" s="288"/>
    </row>
    <row r="5" spans="1:3" ht="18.75">
      <c r="A5" s="172"/>
      <c r="B5" s="174"/>
      <c r="C5" s="174" t="s">
        <v>1274</v>
      </c>
    </row>
    <row r="6" spans="1:3" ht="15.75">
      <c r="A6" s="175"/>
      <c r="B6" s="175"/>
      <c r="C6" s="175"/>
    </row>
    <row r="7" spans="1:3" ht="57.75" customHeight="1">
      <c r="A7" s="286" t="s">
        <v>718</v>
      </c>
      <c r="B7" s="286"/>
      <c r="C7" s="286"/>
    </row>
    <row r="8" spans="1:3" ht="14.25" customHeight="1">
      <c r="A8" s="176"/>
      <c r="B8" s="176"/>
      <c r="C8" s="176"/>
    </row>
    <row r="9" spans="1:3" ht="15.75" customHeight="1">
      <c r="A9" s="287" t="s">
        <v>719</v>
      </c>
      <c r="B9" s="287"/>
      <c r="C9" s="287" t="s">
        <v>720</v>
      </c>
    </row>
    <row r="10" spans="1:3" ht="63">
      <c r="A10" s="177" t="s">
        <v>721</v>
      </c>
      <c r="B10" s="177" t="s">
        <v>722</v>
      </c>
      <c r="C10" s="287"/>
    </row>
    <row r="11" spans="1:3" ht="15.75">
      <c r="A11" s="178" t="s">
        <v>723</v>
      </c>
      <c r="B11" s="289" t="s">
        <v>724</v>
      </c>
      <c r="C11" s="290"/>
    </row>
    <row r="12" spans="1:3" s="182" customFormat="1" ht="22.5" customHeight="1">
      <c r="A12" s="179" t="s">
        <v>723</v>
      </c>
      <c r="B12" s="180" t="s">
        <v>725</v>
      </c>
      <c r="C12" s="181" t="s">
        <v>1250</v>
      </c>
    </row>
    <row r="13" spans="1:3" ht="15.75">
      <c r="A13" s="178" t="s">
        <v>726</v>
      </c>
      <c r="B13" s="289" t="s">
        <v>727</v>
      </c>
      <c r="C13" s="290"/>
    </row>
    <row r="14" spans="1:3" s="182" customFormat="1" ht="63">
      <c r="A14" s="183" t="s">
        <v>726</v>
      </c>
      <c r="B14" s="180" t="s">
        <v>728</v>
      </c>
      <c r="C14" s="184" t="s">
        <v>729</v>
      </c>
    </row>
    <row r="15" spans="1:3" s="182" customFormat="1" ht="47.25">
      <c r="A15" s="183" t="s">
        <v>726</v>
      </c>
      <c r="B15" s="180" t="s">
        <v>730</v>
      </c>
      <c r="C15" s="184" t="s">
        <v>731</v>
      </c>
    </row>
    <row r="16" spans="1:3" s="182" customFormat="1" ht="47.25">
      <c r="A16" s="183" t="s">
        <v>726</v>
      </c>
      <c r="B16" s="180" t="s">
        <v>732</v>
      </c>
      <c r="C16" s="184" t="s">
        <v>733</v>
      </c>
    </row>
    <row r="17" spans="1:3" s="182" customFormat="1" ht="31.5">
      <c r="A17" s="183" t="s">
        <v>726</v>
      </c>
      <c r="B17" s="180" t="s">
        <v>734</v>
      </c>
      <c r="C17" s="184" t="s">
        <v>735</v>
      </c>
    </row>
    <row r="18" spans="1:3" s="182" customFormat="1" ht="63">
      <c r="A18" s="183" t="s">
        <v>726</v>
      </c>
      <c r="B18" s="180" t="s">
        <v>736</v>
      </c>
      <c r="C18" s="185" t="s">
        <v>737</v>
      </c>
    </row>
    <row r="19" spans="1:3" s="182" customFormat="1" ht="15.75" customHeight="1">
      <c r="A19" s="186" t="s">
        <v>738</v>
      </c>
      <c r="B19" s="279" t="s">
        <v>739</v>
      </c>
      <c r="C19" s="280"/>
    </row>
    <row r="20" spans="1:3" s="188" customFormat="1" ht="31.5">
      <c r="A20" s="183" t="s">
        <v>738</v>
      </c>
      <c r="B20" s="183" t="s">
        <v>740</v>
      </c>
      <c r="C20" s="187" t="s">
        <v>741</v>
      </c>
    </row>
    <row r="21" spans="1:3" s="182" customFormat="1" ht="78.75">
      <c r="A21" s="183" t="s">
        <v>738</v>
      </c>
      <c r="B21" s="180" t="s">
        <v>742</v>
      </c>
      <c r="C21" s="187" t="s">
        <v>743</v>
      </c>
    </row>
    <row r="22" spans="1:3" s="182" customFormat="1" ht="78.75">
      <c r="A22" s="183" t="s">
        <v>738</v>
      </c>
      <c r="B22" s="180" t="s">
        <v>744</v>
      </c>
      <c r="C22" s="187" t="s">
        <v>745</v>
      </c>
    </row>
    <row r="23" spans="1:3" s="182" customFormat="1" ht="78.75">
      <c r="A23" s="183" t="s">
        <v>738</v>
      </c>
      <c r="B23" s="180" t="s">
        <v>746</v>
      </c>
      <c r="C23" s="187" t="s">
        <v>747</v>
      </c>
    </row>
    <row r="24" spans="1:3" s="182" customFormat="1" ht="35.25" customHeight="1">
      <c r="A24" s="183" t="s">
        <v>738</v>
      </c>
      <c r="B24" s="180" t="s">
        <v>748</v>
      </c>
      <c r="C24" s="187" t="s">
        <v>749</v>
      </c>
    </row>
    <row r="25" spans="1:3" s="182" customFormat="1" ht="63">
      <c r="A25" s="183" t="s">
        <v>738</v>
      </c>
      <c r="B25" s="180" t="s">
        <v>728</v>
      </c>
      <c r="C25" s="184" t="s">
        <v>729</v>
      </c>
    </row>
    <row r="26" spans="1:3" s="182" customFormat="1" ht="78.75">
      <c r="A26" s="183" t="s">
        <v>738</v>
      </c>
      <c r="B26" s="180" t="s">
        <v>750</v>
      </c>
      <c r="C26" s="184" t="s">
        <v>751</v>
      </c>
    </row>
    <row r="27" spans="1:3" s="182" customFormat="1" ht="35.25" customHeight="1">
      <c r="A27" s="183" t="s">
        <v>738</v>
      </c>
      <c r="B27" s="180" t="s">
        <v>752</v>
      </c>
      <c r="C27" s="184" t="s">
        <v>753</v>
      </c>
    </row>
    <row r="28" spans="1:3" s="182" customFormat="1" ht="94.5">
      <c r="A28" s="183" t="s">
        <v>738</v>
      </c>
      <c r="B28" s="180" t="s">
        <v>754</v>
      </c>
      <c r="C28" s="184" t="s">
        <v>755</v>
      </c>
    </row>
    <row r="29" spans="1:3" s="182" customFormat="1" ht="15.75" customHeight="1">
      <c r="A29" s="183" t="s">
        <v>738</v>
      </c>
      <c r="B29" s="180" t="s">
        <v>730</v>
      </c>
      <c r="C29" s="184" t="s">
        <v>731</v>
      </c>
    </row>
    <row r="30" spans="1:3" s="182" customFormat="1" ht="15.75">
      <c r="A30" s="186" t="s">
        <v>756</v>
      </c>
      <c r="B30" s="279" t="s">
        <v>757</v>
      </c>
      <c r="C30" s="280"/>
    </row>
    <row r="31" spans="1:3" s="182" customFormat="1" ht="54.75" customHeight="1">
      <c r="A31" s="183" t="s">
        <v>756</v>
      </c>
      <c r="B31" s="180" t="s">
        <v>758</v>
      </c>
      <c r="C31" s="184" t="s">
        <v>759</v>
      </c>
    </row>
    <row r="32" spans="1:3" s="182" customFormat="1" ht="47.25">
      <c r="A32" s="183" t="s">
        <v>756</v>
      </c>
      <c r="B32" s="180" t="s">
        <v>760</v>
      </c>
      <c r="C32" s="189" t="s">
        <v>761</v>
      </c>
    </row>
    <row r="33" spans="1:3" s="182" customFormat="1" ht="94.5">
      <c r="A33" s="183" t="s">
        <v>756</v>
      </c>
      <c r="B33" s="180" t="s">
        <v>762</v>
      </c>
      <c r="C33" s="184" t="s">
        <v>763</v>
      </c>
    </row>
    <row r="34" spans="1:3" s="182" customFormat="1" ht="51.75" customHeight="1">
      <c r="A34" s="186" t="s">
        <v>764</v>
      </c>
      <c r="B34" s="281" t="s">
        <v>765</v>
      </c>
      <c r="C34" s="282"/>
    </row>
    <row r="35" spans="1:3" s="182" customFormat="1" ht="47.25">
      <c r="A35" s="183" t="s">
        <v>764</v>
      </c>
      <c r="B35" s="180" t="s">
        <v>766</v>
      </c>
      <c r="C35" s="184" t="s">
        <v>767</v>
      </c>
    </row>
    <row r="36" spans="1:3" s="182" customFormat="1" ht="37.5" customHeight="1">
      <c r="A36" s="183" t="s">
        <v>764</v>
      </c>
      <c r="B36" s="180" t="s">
        <v>768</v>
      </c>
      <c r="C36" s="184" t="s">
        <v>769</v>
      </c>
    </row>
    <row r="37" spans="1:3" s="182" customFormat="1" ht="58.5" customHeight="1">
      <c r="A37" s="186" t="s">
        <v>770</v>
      </c>
      <c r="B37" s="279" t="s">
        <v>771</v>
      </c>
      <c r="C37" s="280"/>
    </row>
    <row r="38" spans="1:3" s="182" customFormat="1" ht="66.75" customHeight="1">
      <c r="A38" s="183" t="s">
        <v>770</v>
      </c>
      <c r="B38" s="180" t="s">
        <v>772</v>
      </c>
      <c r="C38" s="190" t="s">
        <v>773</v>
      </c>
    </row>
    <row r="39" spans="1:3" s="182" customFormat="1" ht="82.5" customHeight="1">
      <c r="A39" s="183" t="s">
        <v>770</v>
      </c>
      <c r="B39" s="180" t="s">
        <v>774</v>
      </c>
      <c r="C39" s="191" t="s">
        <v>775</v>
      </c>
    </row>
    <row r="40" spans="1:3" s="182" customFormat="1" ht="37.5" customHeight="1">
      <c r="A40" s="183" t="s">
        <v>770</v>
      </c>
      <c r="B40" s="180" t="s">
        <v>776</v>
      </c>
      <c r="C40" s="191" t="s">
        <v>777</v>
      </c>
    </row>
    <row r="41" spans="1:3" s="182" customFormat="1" ht="69.75" customHeight="1">
      <c r="A41" s="186" t="s">
        <v>778</v>
      </c>
      <c r="B41" s="279" t="s">
        <v>779</v>
      </c>
      <c r="C41" s="280"/>
    </row>
    <row r="42" spans="1:3" s="182" customFormat="1" ht="15.75">
      <c r="A42" s="186" t="s">
        <v>1</v>
      </c>
      <c r="B42" s="283" t="s">
        <v>780</v>
      </c>
      <c r="C42" s="284"/>
    </row>
    <row r="43" spans="1:3" s="182" customFormat="1" ht="31.5">
      <c r="A43" s="179" t="s">
        <v>1</v>
      </c>
      <c r="B43" s="180" t="s">
        <v>781</v>
      </c>
      <c r="C43" s="184" t="s">
        <v>782</v>
      </c>
    </row>
    <row r="44" spans="1:3" s="182" customFormat="1" ht="47.25">
      <c r="A44" s="179" t="s">
        <v>1</v>
      </c>
      <c r="B44" s="180" t="s">
        <v>783</v>
      </c>
      <c r="C44" s="192" t="s">
        <v>784</v>
      </c>
    </row>
    <row r="45" spans="1:3" s="182" customFormat="1" ht="31.5">
      <c r="A45" s="179" t="s">
        <v>1</v>
      </c>
      <c r="B45" s="180" t="s">
        <v>785</v>
      </c>
      <c r="C45" s="181" t="s">
        <v>786</v>
      </c>
    </row>
    <row r="46" spans="1:3" s="182" customFormat="1" ht="15.75">
      <c r="A46" s="183" t="s">
        <v>1</v>
      </c>
      <c r="B46" s="180" t="s">
        <v>787</v>
      </c>
      <c r="C46" s="181" t="s">
        <v>788</v>
      </c>
    </row>
    <row r="47" spans="1:3" s="182" customFormat="1" ht="15.75">
      <c r="A47" s="183" t="s">
        <v>1</v>
      </c>
      <c r="B47" s="180" t="s">
        <v>789</v>
      </c>
      <c r="C47" s="181" t="s">
        <v>790</v>
      </c>
    </row>
    <row r="48" spans="1:3" s="182" customFormat="1" ht="31.5">
      <c r="A48" s="179" t="s">
        <v>1</v>
      </c>
      <c r="B48" s="180" t="s">
        <v>791</v>
      </c>
      <c r="C48" s="193" t="s">
        <v>792</v>
      </c>
    </row>
    <row r="49" spans="1:3" s="182" customFormat="1" ht="31.5">
      <c r="A49" s="179" t="s">
        <v>1</v>
      </c>
      <c r="B49" s="180" t="s">
        <v>793</v>
      </c>
      <c r="C49" s="194" t="s">
        <v>794</v>
      </c>
    </row>
    <row r="50" spans="1:3" s="182" customFormat="1" ht="47.25">
      <c r="A50" s="183" t="s">
        <v>1</v>
      </c>
      <c r="B50" s="180" t="s">
        <v>795</v>
      </c>
      <c r="C50" s="190" t="s">
        <v>796</v>
      </c>
    </row>
    <row r="51" s="182" customFormat="1" ht="12.75"/>
    <row r="52" s="182" customFormat="1" ht="12.75"/>
    <row r="53" spans="1:3" s="182" customFormat="1" ht="15.75">
      <c r="A53" s="195"/>
      <c r="B53" s="195"/>
      <c r="C53" s="195"/>
    </row>
    <row r="54" spans="1:256" ht="15.75">
      <c r="A54" s="195"/>
      <c r="B54" s="195"/>
      <c r="C54" s="195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  <c r="EN54" s="182"/>
      <c r="EO54" s="182"/>
      <c r="EP54" s="182"/>
      <c r="EQ54" s="182"/>
      <c r="ER54" s="182"/>
      <c r="ES54" s="182"/>
      <c r="ET54" s="182"/>
      <c r="EU54" s="182"/>
      <c r="EV54" s="182"/>
      <c r="EW54" s="182"/>
      <c r="EX54" s="182"/>
      <c r="EY54" s="182"/>
      <c r="EZ54" s="182"/>
      <c r="FA54" s="182"/>
      <c r="FB54" s="182"/>
      <c r="FC54" s="182"/>
      <c r="FD54" s="182"/>
      <c r="FE54" s="182"/>
      <c r="FF54" s="182"/>
      <c r="FG54" s="182"/>
      <c r="FH54" s="182"/>
      <c r="FI54" s="182"/>
      <c r="FJ54" s="182"/>
      <c r="FK54" s="182"/>
      <c r="FL54" s="182"/>
      <c r="FM54" s="182"/>
      <c r="FN54" s="182"/>
      <c r="FO54" s="182"/>
      <c r="FP54" s="182"/>
      <c r="FQ54" s="182"/>
      <c r="FR54" s="182"/>
      <c r="FS54" s="182"/>
      <c r="FT54" s="182"/>
      <c r="FU54" s="182"/>
      <c r="FV54" s="182"/>
      <c r="FW54" s="182"/>
      <c r="FX54" s="182"/>
      <c r="FY54" s="182"/>
      <c r="FZ54" s="182"/>
      <c r="GA54" s="182"/>
      <c r="GB54" s="182"/>
      <c r="GC54" s="182"/>
      <c r="GD54" s="182"/>
      <c r="GE54" s="182"/>
      <c r="GF54" s="182"/>
      <c r="GG54" s="182"/>
      <c r="GH54" s="182"/>
      <c r="GI54" s="182"/>
      <c r="GJ54" s="182"/>
      <c r="GK54" s="182"/>
      <c r="GL54" s="182"/>
      <c r="GM54" s="182"/>
      <c r="GN54" s="182"/>
      <c r="GO54" s="182"/>
      <c r="GP54" s="182"/>
      <c r="GQ54" s="182"/>
      <c r="GR54" s="182"/>
      <c r="GS54" s="182"/>
      <c r="GT54" s="182"/>
      <c r="GU54" s="182"/>
      <c r="GV54" s="182"/>
      <c r="GW54" s="182"/>
      <c r="GX54" s="182"/>
      <c r="GY54" s="182"/>
      <c r="GZ54" s="182"/>
      <c r="HA54" s="182"/>
      <c r="HB54" s="182"/>
      <c r="HC54" s="182"/>
      <c r="HD54" s="182"/>
      <c r="HE54" s="182"/>
      <c r="HF54" s="182"/>
      <c r="HG54" s="182"/>
      <c r="HH54" s="182"/>
      <c r="HI54" s="182"/>
      <c r="HJ54" s="182"/>
      <c r="HK54" s="182"/>
      <c r="HL54" s="182"/>
      <c r="HM54" s="182"/>
      <c r="HN54" s="182"/>
      <c r="HO54" s="182"/>
      <c r="HP54" s="182"/>
      <c r="HQ54" s="182"/>
      <c r="HR54" s="182"/>
      <c r="HS54" s="182"/>
      <c r="HT54" s="182"/>
      <c r="HU54" s="182"/>
      <c r="HV54" s="182"/>
      <c r="HW54" s="182"/>
      <c r="HX54" s="182"/>
      <c r="HY54" s="182"/>
      <c r="HZ54" s="182"/>
      <c r="IA54" s="182"/>
      <c r="IB54" s="182"/>
      <c r="IC54" s="182"/>
      <c r="ID54" s="182"/>
      <c r="IE54" s="182"/>
      <c r="IF54" s="182"/>
      <c r="IG54" s="182"/>
      <c r="IH54" s="182"/>
      <c r="II54" s="182"/>
      <c r="IJ54" s="182"/>
      <c r="IK54" s="182"/>
      <c r="IL54" s="182"/>
      <c r="IM54" s="182"/>
      <c r="IN54" s="182"/>
      <c r="IO54" s="182"/>
      <c r="IP54" s="182"/>
      <c r="IQ54" s="182"/>
      <c r="IR54" s="182"/>
      <c r="IS54" s="182"/>
      <c r="IT54" s="182"/>
      <c r="IU54" s="182"/>
      <c r="IV54" s="182"/>
    </row>
  </sheetData>
  <sheetProtection/>
  <mergeCells count="13">
    <mergeCell ref="B41:C41"/>
    <mergeCell ref="B11:C11"/>
    <mergeCell ref="B13:C13"/>
    <mergeCell ref="B19:C19"/>
    <mergeCell ref="B34:C34"/>
    <mergeCell ref="B37:C37"/>
    <mergeCell ref="B42:C42"/>
    <mergeCell ref="B1:C1"/>
    <mergeCell ref="A7:C7"/>
    <mergeCell ref="A9:B9"/>
    <mergeCell ref="C9:C10"/>
    <mergeCell ref="A4:C4"/>
    <mergeCell ref="B30:C30"/>
  </mergeCells>
  <printOptions horizontalCentered="1"/>
  <pageMargins left="0.7480314960629921" right="0.3937007874015748" top="0.5905511811023623" bottom="0.5905511811023623" header="0.1968503937007874" footer="0.3937007874015748"/>
  <pageSetup fitToHeight="2" fitToWidth="1" horizontalDpi="600" verticalDpi="600" orientation="portrait" paperSize="9" scale="73" r:id="rId1"/>
  <headerFooter alignWithMargins="0">
    <oddFooter>&amp;CСтраница &amp;P&amp;R&amp;A</oddFooter>
  </headerFooter>
  <rowBreaks count="1" manualBreakCount="1">
    <brk id="1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6"/>
  <sheetViews>
    <sheetView view="pageBreakPreview" zoomScaleSheetLayoutView="100" zoomScalePageLayoutView="0" workbookViewId="0" topLeftCell="A113">
      <selection activeCell="J120" sqref="J120"/>
    </sheetView>
  </sheetViews>
  <sheetFormatPr defaultColWidth="9.140625" defaultRowHeight="16.5" customHeight="1"/>
  <cols>
    <col min="1" max="1" width="27.57421875" style="172" customWidth="1"/>
    <col min="2" max="2" width="46.28125" style="175" customWidth="1"/>
    <col min="3" max="3" width="19.421875" style="197" customWidth="1"/>
    <col min="4" max="16384" width="9.140625" style="172" customWidth="1"/>
  </cols>
  <sheetData>
    <row r="1" spans="2:3" ht="16.5" customHeight="1">
      <c r="B1" s="285" t="s">
        <v>797</v>
      </c>
      <c r="C1" s="285"/>
    </row>
    <row r="2" spans="1:3" ht="16.5" customHeight="1">
      <c r="A2" s="196"/>
      <c r="B2" s="285" t="s">
        <v>714</v>
      </c>
      <c r="C2" s="285"/>
    </row>
    <row r="3" spans="1:4" ht="16.5" customHeight="1">
      <c r="A3" s="196"/>
      <c r="B3" s="285" t="s">
        <v>715</v>
      </c>
      <c r="C3" s="285"/>
      <c r="D3" s="196"/>
    </row>
    <row r="4" spans="1:4" ht="16.5" customHeight="1">
      <c r="A4" s="285" t="s">
        <v>1273</v>
      </c>
      <c r="B4" s="293"/>
      <c r="C4" s="293"/>
      <c r="D4" s="196"/>
    </row>
    <row r="5" spans="2:3" ht="16.5" customHeight="1">
      <c r="B5" s="294" t="s">
        <v>1275</v>
      </c>
      <c r="C5" s="295"/>
    </row>
    <row r="6" ht="16.5" customHeight="1">
      <c r="B6" s="174"/>
    </row>
    <row r="7" spans="1:3" ht="36.75" customHeight="1">
      <c r="A7" s="292" t="s">
        <v>798</v>
      </c>
      <c r="B7" s="292"/>
      <c r="C7" s="292"/>
    </row>
    <row r="8" ht="16.5" customHeight="1">
      <c r="C8" s="198" t="s">
        <v>426</v>
      </c>
    </row>
    <row r="9" spans="1:3" ht="56.25" customHeight="1">
      <c r="A9" s="177" t="s">
        <v>799</v>
      </c>
      <c r="B9" s="199" t="s">
        <v>800</v>
      </c>
      <c r="C9" s="199" t="s">
        <v>801</v>
      </c>
    </row>
    <row r="10" spans="1:3" ht="18.75">
      <c r="A10" s="200">
        <v>1</v>
      </c>
      <c r="B10" s="200">
        <v>2</v>
      </c>
      <c r="C10" s="200">
        <v>3</v>
      </c>
    </row>
    <row r="11" spans="1:3" ht="31.5">
      <c r="A11" s="201" t="s">
        <v>802</v>
      </c>
      <c r="B11" s="166" t="s">
        <v>803</v>
      </c>
      <c r="C11" s="202">
        <f>C12+C52</f>
        <v>839954122.94</v>
      </c>
    </row>
    <row r="12" spans="1:3" ht="18.75">
      <c r="A12" s="201"/>
      <c r="B12" s="203" t="s">
        <v>804</v>
      </c>
      <c r="C12" s="204">
        <f>C14+C26+C39+C47+C20</f>
        <v>697786944.4</v>
      </c>
    </row>
    <row r="13" spans="1:3" ht="18.75">
      <c r="A13" s="201"/>
      <c r="B13" s="203" t="s">
        <v>805</v>
      </c>
      <c r="C13" s="202"/>
    </row>
    <row r="14" spans="1:3" ht="19.5" customHeight="1">
      <c r="A14" s="205" t="s">
        <v>806</v>
      </c>
      <c r="B14" s="206" t="s">
        <v>807</v>
      </c>
      <c r="C14" s="207">
        <f>C15</f>
        <v>623460998.4</v>
      </c>
    </row>
    <row r="15" spans="1:3" ht="18.75" customHeight="1">
      <c r="A15" s="208" t="s">
        <v>808</v>
      </c>
      <c r="B15" s="209" t="s">
        <v>809</v>
      </c>
      <c r="C15" s="210">
        <f>C16+C17+C18+C19</f>
        <v>623460998.4</v>
      </c>
    </row>
    <row r="16" spans="1:3" ht="98.25" customHeight="1">
      <c r="A16" s="211" t="s">
        <v>810</v>
      </c>
      <c r="B16" s="212" t="s">
        <v>811</v>
      </c>
      <c r="C16" s="213">
        <f>594178000+28077998.4</f>
        <v>622255998.4</v>
      </c>
    </row>
    <row r="17" spans="1:3" ht="139.5" customHeight="1">
      <c r="A17" s="211" t="s">
        <v>812</v>
      </c>
      <c r="B17" s="212" t="s">
        <v>813</v>
      </c>
      <c r="C17" s="213">
        <v>302000</v>
      </c>
    </row>
    <row r="18" spans="1:3" ht="68.25" customHeight="1">
      <c r="A18" s="211" t="s">
        <v>814</v>
      </c>
      <c r="B18" s="212" t="s">
        <v>815</v>
      </c>
      <c r="C18" s="213">
        <v>891000</v>
      </c>
    </row>
    <row r="19" spans="1:3" ht="123.75" customHeight="1">
      <c r="A19" s="211" t="s">
        <v>816</v>
      </c>
      <c r="B19" s="212" t="s">
        <v>817</v>
      </c>
      <c r="C19" s="213">
        <v>12000</v>
      </c>
    </row>
    <row r="20" spans="1:3" ht="50.25" customHeight="1">
      <c r="A20" s="205" t="s">
        <v>818</v>
      </c>
      <c r="B20" s="214" t="s">
        <v>819</v>
      </c>
      <c r="C20" s="207">
        <f>C21</f>
        <v>8983946</v>
      </c>
    </row>
    <row r="21" spans="1:3" ht="47.25">
      <c r="A21" s="208" t="s">
        <v>820</v>
      </c>
      <c r="B21" s="215" t="s">
        <v>821</v>
      </c>
      <c r="C21" s="210">
        <f>C22+C23+C24+C25</f>
        <v>8983946</v>
      </c>
    </row>
    <row r="22" spans="1:3" ht="90">
      <c r="A22" s="211" t="s">
        <v>822</v>
      </c>
      <c r="B22" s="212" t="s">
        <v>823</v>
      </c>
      <c r="C22" s="216">
        <v>3092777</v>
      </c>
    </row>
    <row r="23" spans="1:3" ht="105">
      <c r="A23" s="211" t="s">
        <v>824</v>
      </c>
      <c r="B23" s="212" t="s">
        <v>825</v>
      </c>
      <c r="C23" s="216">
        <v>34576</v>
      </c>
    </row>
    <row r="24" spans="1:3" ht="90">
      <c r="A24" s="211" t="s">
        <v>826</v>
      </c>
      <c r="B24" s="212" t="s">
        <v>827</v>
      </c>
      <c r="C24" s="216">
        <v>5856593</v>
      </c>
    </row>
    <row r="25" spans="1:3" ht="90" customHeight="1" hidden="1">
      <c r="A25" s="211" t="s">
        <v>828</v>
      </c>
      <c r="B25" s="212" t="s">
        <v>829</v>
      </c>
      <c r="C25" s="216"/>
    </row>
    <row r="26" spans="1:3" ht="22.5" customHeight="1">
      <c r="A26" s="205" t="s">
        <v>830</v>
      </c>
      <c r="B26" s="206" t="s">
        <v>831</v>
      </c>
      <c r="C26" s="207">
        <f>C27+C34+C38</f>
        <v>44256000</v>
      </c>
    </row>
    <row r="27" spans="1:3" ht="33.75" customHeight="1">
      <c r="A27" s="208" t="s">
        <v>832</v>
      </c>
      <c r="B27" s="217" t="s">
        <v>833</v>
      </c>
      <c r="C27" s="210">
        <f>C28+C31+C33</f>
        <v>27466000</v>
      </c>
    </row>
    <row r="28" spans="1:3" s="218" customFormat="1" ht="51.75" customHeight="1">
      <c r="A28" s="211" t="s">
        <v>834</v>
      </c>
      <c r="B28" s="212" t="s">
        <v>835</v>
      </c>
      <c r="C28" s="216">
        <f>C29+C30</f>
        <v>9820000</v>
      </c>
    </row>
    <row r="29" spans="1:3" s="218" customFormat="1" ht="51" customHeight="1">
      <c r="A29" s="211" t="s">
        <v>836</v>
      </c>
      <c r="B29" s="212" t="s">
        <v>835</v>
      </c>
      <c r="C29" s="216">
        <f>9820000-783-2573</f>
        <v>9816644</v>
      </c>
    </row>
    <row r="30" spans="1:3" s="218" customFormat="1" ht="64.5" customHeight="1">
      <c r="A30" s="211" t="s">
        <v>837</v>
      </c>
      <c r="B30" s="212" t="s">
        <v>838</v>
      </c>
      <c r="C30" s="216">
        <f>783+2573</f>
        <v>3356</v>
      </c>
    </row>
    <row r="31" spans="1:3" s="218" customFormat="1" ht="51" customHeight="1">
      <c r="A31" s="211" t="s">
        <v>839</v>
      </c>
      <c r="B31" s="212" t="s">
        <v>840</v>
      </c>
      <c r="C31" s="216">
        <f>C32</f>
        <v>17646000</v>
      </c>
    </row>
    <row r="32" spans="1:3" s="218" customFormat="1" ht="77.25" customHeight="1">
      <c r="A32" s="211" t="s">
        <v>841</v>
      </c>
      <c r="B32" s="212" t="s">
        <v>842</v>
      </c>
      <c r="C32" s="216">
        <f>14067000+3579000-41000+41000</f>
        <v>17646000</v>
      </c>
    </row>
    <row r="33" spans="1:3" s="218" customFormat="1" ht="48.75" customHeight="1">
      <c r="A33" s="219" t="s">
        <v>843</v>
      </c>
      <c r="B33" s="220" t="s">
        <v>844</v>
      </c>
      <c r="C33" s="221">
        <f>41000-41000</f>
        <v>0</v>
      </c>
    </row>
    <row r="34" spans="1:3" s="222" customFormat="1" ht="33.75" customHeight="1">
      <c r="A34" s="208" t="s">
        <v>845</v>
      </c>
      <c r="B34" s="217" t="s">
        <v>846</v>
      </c>
      <c r="C34" s="210">
        <f>C35+C36</f>
        <v>16377000</v>
      </c>
    </row>
    <row r="35" spans="1:3" s="222" customFormat="1" ht="43.5" customHeight="1">
      <c r="A35" s="211" t="s">
        <v>847</v>
      </c>
      <c r="B35" s="212" t="s">
        <v>848</v>
      </c>
      <c r="C35" s="216">
        <v>16373000</v>
      </c>
    </row>
    <row r="36" spans="1:3" s="222" customFormat="1" ht="46.5" customHeight="1">
      <c r="A36" s="211" t="s">
        <v>849</v>
      </c>
      <c r="B36" s="212" t="s">
        <v>850</v>
      </c>
      <c r="C36" s="216">
        <v>4000</v>
      </c>
    </row>
    <row r="37" spans="1:3" s="222" customFormat="1" ht="37.5" customHeight="1">
      <c r="A37" s="208" t="s">
        <v>851</v>
      </c>
      <c r="B37" s="217" t="s">
        <v>852</v>
      </c>
      <c r="C37" s="210">
        <f>C38</f>
        <v>413000</v>
      </c>
    </row>
    <row r="38" spans="1:3" ht="51.75" customHeight="1">
      <c r="A38" s="211" t="s">
        <v>853</v>
      </c>
      <c r="B38" s="223" t="s">
        <v>854</v>
      </c>
      <c r="C38" s="216">
        <v>413000</v>
      </c>
    </row>
    <row r="39" spans="1:3" ht="21" customHeight="1">
      <c r="A39" s="205" t="s">
        <v>855</v>
      </c>
      <c r="B39" s="206" t="s">
        <v>856</v>
      </c>
      <c r="C39" s="207">
        <f>C40+C42</f>
        <v>14489000</v>
      </c>
    </row>
    <row r="40" spans="1:3" ht="24.75" customHeight="1">
      <c r="A40" s="208" t="s">
        <v>857</v>
      </c>
      <c r="B40" s="217" t="s">
        <v>858</v>
      </c>
      <c r="C40" s="210">
        <f>C41</f>
        <v>3720000</v>
      </c>
    </row>
    <row r="41" spans="1:3" ht="61.5" customHeight="1">
      <c r="A41" s="211" t="s">
        <v>859</v>
      </c>
      <c r="B41" s="224" t="s">
        <v>860</v>
      </c>
      <c r="C41" s="216">
        <v>3720000</v>
      </c>
    </row>
    <row r="42" spans="1:3" ht="22.5" customHeight="1">
      <c r="A42" s="208" t="s">
        <v>861</v>
      </c>
      <c r="B42" s="217" t="s">
        <v>862</v>
      </c>
      <c r="C42" s="210">
        <f>C43+C45</f>
        <v>10769000</v>
      </c>
    </row>
    <row r="43" spans="1:3" ht="18.75">
      <c r="A43" s="211" t="s">
        <v>863</v>
      </c>
      <c r="B43" s="212" t="s">
        <v>864</v>
      </c>
      <c r="C43" s="216">
        <f>C44</f>
        <v>10583000</v>
      </c>
    </row>
    <row r="44" spans="1:3" ht="45">
      <c r="A44" s="211" t="s">
        <v>865</v>
      </c>
      <c r="B44" s="212" t="s">
        <v>866</v>
      </c>
      <c r="C44" s="216">
        <v>10583000</v>
      </c>
    </row>
    <row r="45" spans="1:3" ht="18.75">
      <c r="A45" s="211" t="s">
        <v>867</v>
      </c>
      <c r="B45" s="212" t="s">
        <v>868</v>
      </c>
      <c r="C45" s="216">
        <f>C46</f>
        <v>186000</v>
      </c>
    </row>
    <row r="46" spans="1:3" ht="50.25" customHeight="1">
      <c r="A46" s="211" t="s">
        <v>869</v>
      </c>
      <c r="B46" s="212" t="s">
        <v>870</v>
      </c>
      <c r="C46" s="216">
        <v>186000</v>
      </c>
    </row>
    <row r="47" spans="1:3" ht="24.75" customHeight="1">
      <c r="A47" s="205" t="s">
        <v>871</v>
      </c>
      <c r="B47" s="206" t="s">
        <v>872</v>
      </c>
      <c r="C47" s="207">
        <f>C48+C50</f>
        <v>6597000</v>
      </c>
    </row>
    <row r="48" spans="1:3" ht="54" customHeight="1">
      <c r="A48" s="225" t="s">
        <v>873</v>
      </c>
      <c r="B48" s="226" t="s">
        <v>874</v>
      </c>
      <c r="C48" s="227">
        <f>C49</f>
        <v>6562000</v>
      </c>
    </row>
    <row r="49" spans="1:3" ht="66.75" customHeight="1">
      <c r="A49" s="211" t="s">
        <v>875</v>
      </c>
      <c r="B49" s="212" t="s">
        <v>876</v>
      </c>
      <c r="C49" s="216">
        <v>6562000</v>
      </c>
    </row>
    <row r="50" spans="1:3" ht="63.75" customHeight="1">
      <c r="A50" s="225" t="s">
        <v>877</v>
      </c>
      <c r="B50" s="226" t="s">
        <v>878</v>
      </c>
      <c r="C50" s="227">
        <f>C51</f>
        <v>35000</v>
      </c>
    </row>
    <row r="51" spans="1:3" ht="37.5" customHeight="1">
      <c r="A51" s="211" t="s">
        <v>879</v>
      </c>
      <c r="B51" s="212" t="s">
        <v>880</v>
      </c>
      <c r="C51" s="216">
        <v>35000</v>
      </c>
    </row>
    <row r="52" spans="1:3" ht="24.75" customHeight="1">
      <c r="A52" s="205"/>
      <c r="B52" s="228" t="s">
        <v>881</v>
      </c>
      <c r="C52" s="229">
        <f>C53+C67+C73+C82+C86</f>
        <v>142167178.54000002</v>
      </c>
    </row>
    <row r="53" spans="1:3" ht="47.25">
      <c r="A53" s="230" t="s">
        <v>882</v>
      </c>
      <c r="B53" s="231" t="s">
        <v>883</v>
      </c>
      <c r="C53" s="207">
        <f>C54+C61+C64</f>
        <v>111175796.87</v>
      </c>
    </row>
    <row r="54" spans="1:3" ht="142.5" customHeight="1">
      <c r="A54" s="208" t="s">
        <v>884</v>
      </c>
      <c r="B54" s="232" t="s">
        <v>885</v>
      </c>
      <c r="C54" s="210">
        <f>C55+C57+C59</f>
        <v>29008791.43</v>
      </c>
    </row>
    <row r="55" spans="1:3" ht="81.75" customHeight="1">
      <c r="A55" s="211" t="s">
        <v>886</v>
      </c>
      <c r="B55" s="212" t="s">
        <v>887</v>
      </c>
      <c r="C55" s="216">
        <f>C56</f>
        <v>13456058.95</v>
      </c>
    </row>
    <row r="56" spans="1:3" ht="109.5" customHeight="1">
      <c r="A56" s="211" t="s">
        <v>888</v>
      </c>
      <c r="B56" s="233" t="s">
        <v>743</v>
      </c>
      <c r="C56" s="216">
        <v>13456058.95</v>
      </c>
    </row>
    <row r="57" spans="1:3" ht="113.25" customHeight="1">
      <c r="A57" s="211" t="s">
        <v>889</v>
      </c>
      <c r="B57" s="212" t="s">
        <v>890</v>
      </c>
      <c r="C57" s="216">
        <f>C58</f>
        <v>2839119.52</v>
      </c>
    </row>
    <row r="58" spans="1:3" ht="103.5" customHeight="1">
      <c r="A58" s="211" t="s">
        <v>891</v>
      </c>
      <c r="B58" s="233" t="s">
        <v>745</v>
      </c>
      <c r="C58" s="216">
        <v>2839119.52</v>
      </c>
    </row>
    <row r="59" spans="1:3" ht="58.5" customHeight="1">
      <c r="A59" s="211" t="s">
        <v>892</v>
      </c>
      <c r="B59" s="233" t="s">
        <v>893</v>
      </c>
      <c r="C59" s="216">
        <f>C60</f>
        <v>12713612.96</v>
      </c>
    </row>
    <row r="60" spans="1:3" ht="48.75" customHeight="1">
      <c r="A60" s="211" t="s">
        <v>894</v>
      </c>
      <c r="B60" s="233" t="s">
        <v>749</v>
      </c>
      <c r="C60" s="216">
        <v>12713612.96</v>
      </c>
    </row>
    <row r="61" spans="1:3" ht="33.75" customHeight="1">
      <c r="A61" s="208" t="s">
        <v>895</v>
      </c>
      <c r="B61" s="215" t="s">
        <v>896</v>
      </c>
      <c r="C61" s="210">
        <f>C62</f>
        <v>1470960</v>
      </c>
    </row>
    <row r="62" spans="1:3" ht="65.25" customHeight="1">
      <c r="A62" s="211" t="s">
        <v>897</v>
      </c>
      <c r="B62" s="212" t="s">
        <v>898</v>
      </c>
      <c r="C62" s="216">
        <f>C63</f>
        <v>1470960</v>
      </c>
    </row>
    <row r="63" spans="1:3" ht="81" customHeight="1">
      <c r="A63" s="211" t="s">
        <v>899</v>
      </c>
      <c r="B63" s="234" t="s">
        <v>729</v>
      </c>
      <c r="C63" s="216">
        <f>45900+425060+1000000</f>
        <v>1470960</v>
      </c>
    </row>
    <row r="64" spans="1:3" ht="128.25" customHeight="1">
      <c r="A64" s="208" t="s">
        <v>900</v>
      </c>
      <c r="B64" s="215" t="s">
        <v>901</v>
      </c>
      <c r="C64" s="210">
        <f>C65</f>
        <v>80696045.44</v>
      </c>
    </row>
    <row r="65" spans="1:3" ht="105" customHeight="1">
      <c r="A65" s="211" t="s">
        <v>902</v>
      </c>
      <c r="B65" s="212" t="s">
        <v>903</v>
      </c>
      <c r="C65" s="216">
        <f>C66</f>
        <v>80696045.44</v>
      </c>
    </row>
    <row r="66" spans="1:3" ht="93.75" customHeight="1">
      <c r="A66" s="211" t="s">
        <v>904</v>
      </c>
      <c r="B66" s="234" t="s">
        <v>751</v>
      </c>
      <c r="C66" s="216">
        <f>40248858.36+18507000+21940187.08</f>
        <v>80696045.44</v>
      </c>
    </row>
    <row r="67" spans="1:3" ht="35.25" customHeight="1">
      <c r="A67" s="205" t="s">
        <v>905</v>
      </c>
      <c r="B67" s="235" t="s">
        <v>906</v>
      </c>
      <c r="C67" s="207">
        <f>C68</f>
        <v>1194000</v>
      </c>
    </row>
    <row r="68" spans="1:3" ht="35.25" customHeight="1">
      <c r="A68" s="208" t="s">
        <v>907</v>
      </c>
      <c r="B68" s="236" t="s">
        <v>908</v>
      </c>
      <c r="C68" s="210">
        <f>C69+C70+C71+C72</f>
        <v>1194000</v>
      </c>
    </row>
    <row r="69" spans="1:3" ht="42.75" customHeight="1">
      <c r="A69" s="211" t="s">
        <v>909</v>
      </c>
      <c r="B69" s="212" t="s">
        <v>910</v>
      </c>
      <c r="C69" s="216">
        <v>14000</v>
      </c>
    </row>
    <row r="70" spans="1:3" ht="42.75" customHeight="1" hidden="1">
      <c r="A70" s="211" t="s">
        <v>911</v>
      </c>
      <c r="B70" s="212" t="s">
        <v>912</v>
      </c>
      <c r="C70" s="216">
        <v>0</v>
      </c>
    </row>
    <row r="71" spans="1:3" ht="30.75" customHeight="1">
      <c r="A71" s="211" t="s">
        <v>913</v>
      </c>
      <c r="B71" s="212" t="s">
        <v>914</v>
      </c>
      <c r="C71" s="216">
        <v>640000</v>
      </c>
    </row>
    <row r="72" spans="1:3" ht="33.75" customHeight="1">
      <c r="A72" s="211" t="s">
        <v>915</v>
      </c>
      <c r="B72" s="212" t="s">
        <v>916</v>
      </c>
      <c r="C72" s="216">
        <v>540000</v>
      </c>
    </row>
    <row r="73" spans="1:3" ht="39" customHeight="1">
      <c r="A73" s="205" t="s">
        <v>917</v>
      </c>
      <c r="B73" s="235" t="s">
        <v>918</v>
      </c>
      <c r="C73" s="207">
        <f>C77+C74</f>
        <v>1413316.7</v>
      </c>
    </row>
    <row r="74" spans="1:3" ht="21" customHeight="1">
      <c r="A74" s="208" t="s">
        <v>919</v>
      </c>
      <c r="B74" s="236" t="s">
        <v>920</v>
      </c>
      <c r="C74" s="210">
        <f>C75</f>
        <v>61755</v>
      </c>
    </row>
    <row r="75" spans="1:3" ht="24.75" customHeight="1">
      <c r="A75" s="211" t="s">
        <v>921</v>
      </c>
      <c r="B75" s="234" t="s">
        <v>922</v>
      </c>
      <c r="C75" s="216">
        <f>C76</f>
        <v>61755</v>
      </c>
    </row>
    <row r="76" spans="1:3" ht="45.75" customHeight="1">
      <c r="A76" s="211" t="s">
        <v>923</v>
      </c>
      <c r="B76" s="234" t="s">
        <v>753</v>
      </c>
      <c r="C76" s="216">
        <v>61755</v>
      </c>
    </row>
    <row r="77" spans="1:3" ht="23.25" customHeight="1">
      <c r="A77" s="208" t="s">
        <v>924</v>
      </c>
      <c r="B77" s="236" t="s">
        <v>925</v>
      </c>
      <c r="C77" s="210">
        <f>C80+C78</f>
        <v>1351561.7</v>
      </c>
    </row>
    <row r="78" spans="1:3" ht="48" customHeight="1">
      <c r="A78" s="211" t="s">
        <v>926</v>
      </c>
      <c r="B78" s="234" t="s">
        <v>927</v>
      </c>
      <c r="C78" s="216">
        <f>C79</f>
        <v>596643.8899999999</v>
      </c>
    </row>
    <row r="79" spans="1:3" ht="48.75" customHeight="1">
      <c r="A79" s="211" t="s">
        <v>928</v>
      </c>
      <c r="B79" s="234" t="s">
        <v>731</v>
      </c>
      <c r="C79" s="216">
        <f>64406.7+532237.19</f>
        <v>596643.8899999999</v>
      </c>
    </row>
    <row r="80" spans="1:3" ht="33" customHeight="1">
      <c r="A80" s="211" t="s">
        <v>929</v>
      </c>
      <c r="B80" s="234" t="s">
        <v>930</v>
      </c>
      <c r="C80" s="216">
        <f>C81</f>
        <v>754917.81</v>
      </c>
    </row>
    <row r="81" spans="1:3" ht="36" customHeight="1">
      <c r="A81" s="211" t="s">
        <v>931</v>
      </c>
      <c r="B81" s="234" t="s">
        <v>782</v>
      </c>
      <c r="C81" s="216">
        <f>3500+171016+107839+471800+533000-532237.19</f>
        <v>754917.81</v>
      </c>
    </row>
    <row r="82" spans="1:3" ht="34.5" customHeight="1">
      <c r="A82" s="205" t="s">
        <v>932</v>
      </c>
      <c r="B82" s="235" t="s">
        <v>933</v>
      </c>
      <c r="C82" s="207">
        <f>C83</f>
        <v>22646113.73</v>
      </c>
    </row>
    <row r="83" spans="1:3" ht="133.5" customHeight="1">
      <c r="A83" s="208" t="s">
        <v>934</v>
      </c>
      <c r="B83" s="215" t="s">
        <v>935</v>
      </c>
      <c r="C83" s="210">
        <f>C84</f>
        <v>22646113.73</v>
      </c>
    </row>
    <row r="84" spans="1:3" ht="123" customHeight="1">
      <c r="A84" s="211" t="s">
        <v>936</v>
      </c>
      <c r="B84" s="212" t="s">
        <v>937</v>
      </c>
      <c r="C84" s="216">
        <f>C85</f>
        <v>22646113.73</v>
      </c>
    </row>
    <row r="85" spans="1:3" ht="124.5" customHeight="1">
      <c r="A85" s="211" t="s">
        <v>938</v>
      </c>
      <c r="B85" s="212" t="s">
        <v>755</v>
      </c>
      <c r="C85" s="216">
        <v>22646113.73</v>
      </c>
    </row>
    <row r="86" spans="1:3" ht="26.25" customHeight="1">
      <c r="A86" s="201" t="s">
        <v>939</v>
      </c>
      <c r="B86" s="237" t="s">
        <v>940</v>
      </c>
      <c r="C86" s="202">
        <f>C87+C90+C93+C96+C101+C102+C99+C98+C91</f>
        <v>5737951.24</v>
      </c>
    </row>
    <row r="87" spans="1:3" ht="47.25" customHeight="1">
      <c r="A87" s="238" t="s">
        <v>941</v>
      </c>
      <c r="B87" s="239" t="s">
        <v>942</v>
      </c>
      <c r="C87" s="240">
        <f>C88+C89</f>
        <v>30000</v>
      </c>
    </row>
    <row r="88" spans="1:3" ht="106.5" customHeight="1">
      <c r="A88" s="241" t="s">
        <v>943</v>
      </c>
      <c r="B88" s="242" t="s">
        <v>944</v>
      </c>
      <c r="C88" s="243">
        <v>28000</v>
      </c>
    </row>
    <row r="89" spans="1:3" ht="83.25" customHeight="1">
      <c r="A89" s="241" t="s">
        <v>945</v>
      </c>
      <c r="B89" s="244" t="s">
        <v>946</v>
      </c>
      <c r="C89" s="243">
        <v>2000</v>
      </c>
    </row>
    <row r="90" spans="1:3" ht="102.75" customHeight="1">
      <c r="A90" s="238" t="s">
        <v>947</v>
      </c>
      <c r="B90" s="239" t="s">
        <v>948</v>
      </c>
      <c r="C90" s="240">
        <f>21000+9000</f>
        <v>30000</v>
      </c>
    </row>
    <row r="91" spans="1:3" ht="94.5" customHeight="1">
      <c r="A91" s="245" t="s">
        <v>949</v>
      </c>
      <c r="B91" s="246" t="s">
        <v>950</v>
      </c>
      <c r="C91" s="247">
        <f>C92</f>
        <v>350000</v>
      </c>
    </row>
    <row r="92" spans="1:3" ht="80.25" customHeight="1">
      <c r="A92" s="219" t="s">
        <v>951</v>
      </c>
      <c r="B92" s="220" t="s">
        <v>952</v>
      </c>
      <c r="C92" s="221">
        <v>350000</v>
      </c>
    </row>
    <row r="93" spans="1:3" ht="176.25" customHeight="1" hidden="1">
      <c r="A93" s="238" t="s">
        <v>953</v>
      </c>
      <c r="B93" s="239" t="s">
        <v>954</v>
      </c>
      <c r="C93" s="240">
        <f>C95+C94</f>
        <v>0</v>
      </c>
    </row>
    <row r="94" spans="1:3" ht="45" customHeight="1" hidden="1">
      <c r="A94" s="241" t="s">
        <v>955</v>
      </c>
      <c r="B94" s="244" t="s">
        <v>956</v>
      </c>
      <c r="C94" s="243">
        <v>0</v>
      </c>
    </row>
    <row r="95" spans="1:3" ht="35.25" customHeight="1" hidden="1">
      <c r="A95" s="241" t="s">
        <v>957</v>
      </c>
      <c r="B95" s="244" t="s">
        <v>958</v>
      </c>
      <c r="C95" s="243"/>
    </row>
    <row r="96" spans="1:3" s="248" customFormat="1" ht="87" customHeight="1">
      <c r="A96" s="208" t="s">
        <v>959</v>
      </c>
      <c r="B96" s="215" t="s">
        <v>960</v>
      </c>
      <c r="C96" s="210">
        <f>79500+599050</f>
        <v>678550</v>
      </c>
    </row>
    <row r="97" spans="1:3" s="248" customFormat="1" ht="48.75" customHeight="1">
      <c r="A97" s="208" t="s">
        <v>961</v>
      </c>
      <c r="B97" s="215" t="s">
        <v>962</v>
      </c>
      <c r="C97" s="210">
        <f>C98</f>
        <v>1429000</v>
      </c>
    </row>
    <row r="98" spans="1:3" s="248" customFormat="1" ht="30.75" customHeight="1">
      <c r="A98" s="211" t="s">
        <v>963</v>
      </c>
      <c r="B98" s="212" t="s">
        <v>964</v>
      </c>
      <c r="C98" s="216">
        <v>1429000</v>
      </c>
    </row>
    <row r="99" spans="1:3" s="248" customFormat="1" ht="95.25" customHeight="1">
      <c r="A99" s="208" t="s">
        <v>965</v>
      </c>
      <c r="B99" s="215" t="s">
        <v>966</v>
      </c>
      <c r="C99" s="210">
        <f>C100</f>
        <v>151210.2</v>
      </c>
    </row>
    <row r="100" spans="1:3" s="248" customFormat="1" ht="84.75" customHeight="1">
      <c r="A100" s="211" t="s">
        <v>967</v>
      </c>
      <c r="B100" s="212" t="s">
        <v>968</v>
      </c>
      <c r="C100" s="216">
        <v>151210.2</v>
      </c>
    </row>
    <row r="101" spans="1:3" ht="120.75" customHeight="1">
      <c r="A101" s="238" t="s">
        <v>969</v>
      </c>
      <c r="B101" s="239" t="s">
        <v>970</v>
      </c>
      <c r="C101" s="240">
        <v>24900</v>
      </c>
    </row>
    <row r="102" spans="1:3" ht="36.75" customHeight="1">
      <c r="A102" s="238" t="s">
        <v>971</v>
      </c>
      <c r="B102" s="239" t="s">
        <v>972</v>
      </c>
      <c r="C102" s="240">
        <f>C103</f>
        <v>3044291.04</v>
      </c>
    </row>
    <row r="103" spans="1:3" ht="49.5" customHeight="1">
      <c r="A103" s="241" t="s">
        <v>973</v>
      </c>
      <c r="B103" s="244" t="s">
        <v>784</v>
      </c>
      <c r="C103" s="243">
        <f>902000+20000+436947.62+1685343.42</f>
        <v>3044291.04</v>
      </c>
    </row>
    <row r="104" spans="1:3" ht="18.75">
      <c r="A104" s="201" t="s">
        <v>974</v>
      </c>
      <c r="B104" s="249" t="s">
        <v>975</v>
      </c>
      <c r="C104" s="202">
        <f>C105</f>
        <v>1395726988.8</v>
      </c>
    </row>
    <row r="105" spans="1:3" ht="47.25">
      <c r="A105" s="201" t="s">
        <v>976</v>
      </c>
      <c r="B105" s="166" t="s">
        <v>977</v>
      </c>
      <c r="C105" s="204">
        <f>C106+C111+C114+C123</f>
        <v>1395726988.8</v>
      </c>
    </row>
    <row r="106" spans="1:3" ht="42" customHeight="1">
      <c r="A106" s="201" t="s">
        <v>978</v>
      </c>
      <c r="B106" s="166" t="s">
        <v>979</v>
      </c>
      <c r="C106" s="202">
        <f>C107+C109</f>
        <v>591398300</v>
      </c>
    </row>
    <row r="107" spans="1:3" ht="34.5" customHeight="1">
      <c r="A107" s="238" t="s">
        <v>980</v>
      </c>
      <c r="B107" s="239" t="s">
        <v>981</v>
      </c>
      <c r="C107" s="240">
        <f>C108</f>
        <v>14143300</v>
      </c>
    </row>
    <row r="108" spans="1:3" ht="30">
      <c r="A108" s="241" t="s">
        <v>982</v>
      </c>
      <c r="B108" s="244" t="s">
        <v>983</v>
      </c>
      <c r="C108" s="243">
        <v>14143300</v>
      </c>
    </row>
    <row r="109" spans="1:3" ht="63">
      <c r="A109" s="238" t="s">
        <v>984</v>
      </c>
      <c r="B109" s="239" t="s">
        <v>985</v>
      </c>
      <c r="C109" s="240">
        <f>C110</f>
        <v>577255000</v>
      </c>
    </row>
    <row r="110" spans="1:3" ht="60">
      <c r="A110" s="241" t="s">
        <v>986</v>
      </c>
      <c r="B110" s="244" t="s">
        <v>761</v>
      </c>
      <c r="C110" s="243">
        <v>577255000</v>
      </c>
    </row>
    <row r="111" spans="1:3" ht="47.25">
      <c r="A111" s="201" t="s">
        <v>987</v>
      </c>
      <c r="B111" s="237" t="s">
        <v>988</v>
      </c>
      <c r="C111" s="202">
        <f>C112</f>
        <v>31083942</v>
      </c>
    </row>
    <row r="112" spans="1:3" ht="21" customHeight="1">
      <c r="A112" s="238" t="s">
        <v>989</v>
      </c>
      <c r="B112" s="250" t="s">
        <v>990</v>
      </c>
      <c r="C112" s="240">
        <f>C113</f>
        <v>31083942</v>
      </c>
    </row>
    <row r="113" spans="1:3" ht="23.25" customHeight="1">
      <c r="A113" s="241" t="s">
        <v>991</v>
      </c>
      <c r="B113" s="251" t="s">
        <v>788</v>
      </c>
      <c r="C113" s="243">
        <f>1601600+3866700+25602600+13042</f>
        <v>31083942</v>
      </c>
    </row>
    <row r="114" spans="1:3" ht="39" customHeight="1">
      <c r="A114" s="201" t="s">
        <v>992</v>
      </c>
      <c r="B114" s="237" t="s">
        <v>993</v>
      </c>
      <c r="C114" s="202">
        <f>C115+C117+C121+C119</f>
        <v>773244746.8</v>
      </c>
    </row>
    <row r="115" spans="1:3" ht="66.75" customHeight="1">
      <c r="A115" s="238" t="s">
        <v>994</v>
      </c>
      <c r="B115" s="239" t="s">
        <v>995</v>
      </c>
      <c r="C115" s="243">
        <f>C116</f>
        <v>33397200</v>
      </c>
    </row>
    <row r="116" spans="1:3" ht="60" customHeight="1">
      <c r="A116" s="241" t="s">
        <v>996</v>
      </c>
      <c r="B116" s="244" t="s">
        <v>767</v>
      </c>
      <c r="C116" s="243">
        <v>33397200</v>
      </c>
    </row>
    <row r="117" spans="1:3" ht="97.5" customHeight="1">
      <c r="A117" s="238" t="s">
        <v>997</v>
      </c>
      <c r="B117" s="239" t="s">
        <v>998</v>
      </c>
      <c r="C117" s="243">
        <f>C118</f>
        <v>17444400</v>
      </c>
    </row>
    <row r="118" spans="1:3" ht="94.5" customHeight="1">
      <c r="A118" s="241" t="s">
        <v>999</v>
      </c>
      <c r="B118" s="244" t="s">
        <v>769</v>
      </c>
      <c r="C118" s="243">
        <f>17018900+425500</f>
        <v>17444400</v>
      </c>
    </row>
    <row r="119" spans="1:3" ht="39" customHeight="1">
      <c r="A119" s="238" t="s">
        <v>1000</v>
      </c>
      <c r="B119" s="250" t="s">
        <v>1001</v>
      </c>
      <c r="C119" s="240">
        <f>C120</f>
        <v>2131000</v>
      </c>
    </row>
    <row r="120" spans="1:3" ht="33.75" customHeight="1">
      <c r="A120" s="241" t="s">
        <v>1002</v>
      </c>
      <c r="B120" s="244" t="s">
        <v>735</v>
      </c>
      <c r="C120" s="243">
        <v>2131000</v>
      </c>
    </row>
    <row r="121" spans="1:3" ht="24" customHeight="1">
      <c r="A121" s="238" t="s">
        <v>1003</v>
      </c>
      <c r="B121" s="250" t="s">
        <v>1004</v>
      </c>
      <c r="C121" s="240">
        <f>C122</f>
        <v>720272146.8</v>
      </c>
    </row>
    <row r="122" spans="1:3" ht="23.25" customHeight="1">
      <c r="A122" s="241" t="s">
        <v>1005</v>
      </c>
      <c r="B122" s="244" t="s">
        <v>790</v>
      </c>
      <c r="C122" s="243">
        <f>353038800+335745600+1321500+5286000+145200+765000+6000+13494200+1869400+756100+2700300+1038366.8+147100+314000+36200+3590760+17620</f>
        <v>720272146.8</v>
      </c>
    </row>
    <row r="123" spans="1:3" ht="18.75" customHeight="1" hidden="1">
      <c r="A123" s="201" t="s">
        <v>1006</v>
      </c>
      <c r="B123" s="166" t="s">
        <v>1007</v>
      </c>
      <c r="C123" s="202">
        <f>C124</f>
        <v>0</v>
      </c>
    </row>
    <row r="124" spans="1:3" ht="94.5" customHeight="1" hidden="1">
      <c r="A124" s="238" t="s">
        <v>1008</v>
      </c>
      <c r="B124" s="250" t="s">
        <v>1009</v>
      </c>
      <c r="C124" s="252">
        <f>C125</f>
        <v>0</v>
      </c>
    </row>
    <row r="125" spans="1:3" ht="60" customHeight="1" hidden="1">
      <c r="A125" s="241" t="s">
        <v>1010</v>
      </c>
      <c r="B125" s="251" t="s">
        <v>1011</v>
      </c>
      <c r="C125" s="243"/>
    </row>
    <row r="126" spans="1:3" ht="28.5" customHeight="1">
      <c r="A126" s="291" t="s">
        <v>1012</v>
      </c>
      <c r="B126" s="291"/>
      <c r="C126" s="202">
        <f>C11+C104</f>
        <v>2235681111.74</v>
      </c>
    </row>
  </sheetData>
  <sheetProtection/>
  <mergeCells count="7">
    <mergeCell ref="A126:B126"/>
    <mergeCell ref="B1:C1"/>
    <mergeCell ref="B2:C2"/>
    <mergeCell ref="B3:C3"/>
    <mergeCell ref="A7:C7"/>
    <mergeCell ref="A4:C4"/>
    <mergeCell ref="B5:C5"/>
  </mergeCells>
  <printOptions horizontalCentered="1"/>
  <pageMargins left="0.7874015748031497" right="0.3937007874015748" top="0.5905511811023623" bottom="0.5905511811023623" header="0.1968503937007874" footer="0.3937007874015748"/>
  <pageSetup fitToHeight="20" fitToWidth="1" horizontalDpi="600" verticalDpi="600" orientation="portrait" paperSize="9" scale="96" r:id="rId1"/>
  <headerFooter alignWithMargins="0">
    <oddFooter>&amp;CСтраница &amp;P&amp;R&amp;A</oddFooter>
  </headerFooter>
  <rowBreaks count="9" manualBreakCount="9">
    <brk id="20" max="255" man="1"/>
    <brk id="33" max="255" man="1"/>
    <brk id="47" max="255" man="1"/>
    <brk id="57" max="255" man="1"/>
    <brk id="65" max="255" man="1"/>
    <brk id="82" max="255" man="1"/>
    <brk id="92" max="255" man="1"/>
    <brk id="100" max="255" man="1"/>
    <brk id="1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view="pageBreakPreview" zoomScaleSheetLayoutView="100" zoomScalePageLayoutView="0" workbookViewId="0" topLeftCell="B16">
      <selection activeCell="F31" sqref="F31"/>
    </sheetView>
  </sheetViews>
  <sheetFormatPr defaultColWidth="9.140625" defaultRowHeight="15"/>
  <cols>
    <col min="1" max="1" width="5.8515625" style="28" hidden="1" customWidth="1"/>
    <col min="2" max="2" width="38.7109375" style="28" customWidth="1"/>
    <col min="3" max="3" width="7.421875" style="28" customWidth="1"/>
    <col min="4" max="4" width="7.57421875" style="28" customWidth="1"/>
    <col min="5" max="5" width="6.8515625" style="28" customWidth="1"/>
    <col min="6" max="6" width="6.00390625" style="28" customWidth="1"/>
    <col min="7" max="7" width="6.140625" style="28" customWidth="1"/>
    <col min="8" max="8" width="5.140625" style="28" customWidth="1"/>
    <col min="9" max="9" width="7.421875" style="28" customWidth="1"/>
    <col min="10" max="10" width="9.00390625" style="28" customWidth="1"/>
    <col min="11" max="11" width="18.28125" style="28" customWidth="1"/>
    <col min="12" max="12" width="20.140625" style="29" hidden="1" customWidth="1"/>
    <col min="13" max="13" width="23.00390625" style="28" hidden="1" customWidth="1"/>
    <col min="14" max="14" width="14.28125" style="29" customWidth="1"/>
    <col min="15" max="15" width="16.57421875" style="29" bestFit="1" customWidth="1"/>
    <col min="16" max="16" width="9.140625" style="28" customWidth="1"/>
    <col min="17" max="17" width="15.57421875" style="28" bestFit="1" customWidth="1"/>
    <col min="18" max="16384" width="9.140625" style="28" customWidth="1"/>
  </cols>
  <sheetData>
    <row r="1" spans="3:11" ht="15.75">
      <c r="C1" s="22"/>
      <c r="D1" s="22"/>
      <c r="E1" s="22"/>
      <c r="F1" s="22"/>
      <c r="G1" s="22"/>
      <c r="H1" s="22"/>
      <c r="I1" s="22"/>
      <c r="J1" s="305" t="s">
        <v>1013</v>
      </c>
      <c r="K1" s="305"/>
    </row>
    <row r="2" spans="3:11" ht="15.75">
      <c r="C2" s="22"/>
      <c r="D2" s="305" t="s">
        <v>714</v>
      </c>
      <c r="E2" s="305"/>
      <c r="F2" s="305"/>
      <c r="G2" s="305"/>
      <c r="H2" s="305"/>
      <c r="I2" s="305"/>
      <c r="J2" s="305"/>
      <c r="K2" s="305"/>
    </row>
    <row r="3" spans="1:13" s="29" customFormat="1" ht="15.75">
      <c r="A3" s="28"/>
      <c r="B3" s="306" t="s">
        <v>715</v>
      </c>
      <c r="C3" s="306"/>
      <c r="D3" s="306"/>
      <c r="E3" s="306"/>
      <c r="F3" s="306"/>
      <c r="G3" s="306"/>
      <c r="H3" s="306"/>
      <c r="I3" s="306"/>
      <c r="J3" s="306"/>
      <c r="K3" s="306"/>
      <c r="M3" s="28"/>
    </row>
    <row r="4" spans="1:13" s="29" customFormat="1" ht="15.75">
      <c r="A4" s="28"/>
      <c r="B4" s="305" t="s">
        <v>716</v>
      </c>
      <c r="C4" s="305"/>
      <c r="D4" s="305"/>
      <c r="E4" s="305"/>
      <c r="F4" s="305"/>
      <c r="G4" s="305"/>
      <c r="H4" s="305"/>
      <c r="I4" s="305"/>
      <c r="J4" s="305"/>
      <c r="K4" s="305"/>
      <c r="M4" s="28"/>
    </row>
    <row r="5" spans="1:13" s="29" customFormat="1" ht="15.75">
      <c r="A5" s="28"/>
      <c r="B5" s="305" t="s">
        <v>717</v>
      </c>
      <c r="C5" s="305"/>
      <c r="D5" s="305"/>
      <c r="E5" s="305"/>
      <c r="F5" s="305"/>
      <c r="G5" s="305"/>
      <c r="H5" s="305"/>
      <c r="I5" s="305"/>
      <c r="J5" s="305"/>
      <c r="K5" s="305"/>
      <c r="M5" s="28"/>
    </row>
    <row r="6" spans="1:13" s="29" customFormat="1" ht="15.7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M6" s="28"/>
    </row>
    <row r="7" spans="1:13" s="29" customFormat="1" ht="18.75">
      <c r="A7" s="304" t="s">
        <v>1014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M7" s="28"/>
    </row>
    <row r="8" spans="1:13" s="29" customFormat="1" ht="18.75">
      <c r="A8" s="304" t="s">
        <v>1015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M8" s="28"/>
    </row>
    <row r="9" spans="1:13" s="29" customFormat="1" ht="15.75">
      <c r="A9" s="28"/>
      <c r="B9" s="28"/>
      <c r="C9" s="28"/>
      <c r="D9" s="28"/>
      <c r="E9" s="28"/>
      <c r="F9" s="28"/>
      <c r="G9" s="28"/>
      <c r="H9" s="28"/>
      <c r="I9" s="28"/>
      <c r="J9" s="28"/>
      <c r="K9" s="31" t="s">
        <v>1016</v>
      </c>
      <c r="M9" s="28"/>
    </row>
    <row r="10" spans="1:13" s="29" customFormat="1" ht="15.75">
      <c r="A10" s="32"/>
      <c r="B10" s="33"/>
      <c r="C10" s="34"/>
      <c r="D10" s="34"/>
      <c r="E10" s="34"/>
      <c r="F10" s="34"/>
      <c r="G10" s="34"/>
      <c r="H10" s="34"/>
      <c r="I10" s="34"/>
      <c r="J10" s="34"/>
      <c r="K10" s="30"/>
      <c r="M10" s="28"/>
    </row>
    <row r="11" spans="1:13" s="29" customFormat="1" ht="15.75" customHeight="1">
      <c r="A11" s="296" t="s">
        <v>1017</v>
      </c>
      <c r="B11" s="296" t="s">
        <v>1018</v>
      </c>
      <c r="C11" s="298" t="s">
        <v>1019</v>
      </c>
      <c r="D11" s="299"/>
      <c r="E11" s="299"/>
      <c r="F11" s="299"/>
      <c r="G11" s="299"/>
      <c r="H11" s="299"/>
      <c r="I11" s="299"/>
      <c r="J11" s="300"/>
      <c r="K11" s="296" t="s">
        <v>801</v>
      </c>
      <c r="M11" s="28"/>
    </row>
    <row r="12" spans="1:13" s="29" customFormat="1" ht="87" customHeight="1">
      <c r="A12" s="297"/>
      <c r="B12" s="297"/>
      <c r="C12" s="301"/>
      <c r="D12" s="302"/>
      <c r="E12" s="302"/>
      <c r="F12" s="302"/>
      <c r="G12" s="302"/>
      <c r="H12" s="302"/>
      <c r="I12" s="302"/>
      <c r="J12" s="303"/>
      <c r="K12" s="297"/>
      <c r="M12" s="28"/>
    </row>
    <row r="13" spans="1:13" s="29" customFormat="1" ht="47.25" customHeight="1">
      <c r="A13" s="35">
        <v>1</v>
      </c>
      <c r="B13" s="36" t="s">
        <v>1020</v>
      </c>
      <c r="C13" s="37" t="s">
        <v>756</v>
      </c>
      <c r="D13" s="37" t="s">
        <v>2</v>
      </c>
      <c r="E13" s="37" t="s">
        <v>5</v>
      </c>
      <c r="F13" s="37" t="s">
        <v>3</v>
      </c>
      <c r="G13" s="37" t="s">
        <v>3</v>
      </c>
      <c r="H13" s="37" t="s">
        <v>3</v>
      </c>
      <c r="I13" s="37" t="s">
        <v>1021</v>
      </c>
      <c r="J13" s="37" t="s">
        <v>1</v>
      </c>
      <c r="K13" s="119">
        <f>K14-K16</f>
        <v>0</v>
      </c>
      <c r="M13" s="38"/>
    </row>
    <row r="14" spans="1:11" s="29" customFormat="1" ht="52.5" customHeight="1">
      <c r="A14" s="39" t="s">
        <v>1022</v>
      </c>
      <c r="B14" s="40" t="s">
        <v>1023</v>
      </c>
      <c r="C14" s="41" t="s">
        <v>756</v>
      </c>
      <c r="D14" s="41" t="s">
        <v>2</v>
      </c>
      <c r="E14" s="41" t="s">
        <v>5</v>
      </c>
      <c r="F14" s="41" t="s">
        <v>3</v>
      </c>
      <c r="G14" s="41" t="s">
        <v>3</v>
      </c>
      <c r="H14" s="41" t="s">
        <v>3</v>
      </c>
      <c r="I14" s="41" t="s">
        <v>1021</v>
      </c>
      <c r="J14" s="41" t="s">
        <v>416</v>
      </c>
      <c r="K14" s="120">
        <f>K15</f>
        <v>96800000</v>
      </c>
    </row>
    <row r="15" spans="1:11" s="29" customFormat="1" ht="79.5" customHeight="1">
      <c r="A15" s="43"/>
      <c r="B15" s="40" t="s">
        <v>1024</v>
      </c>
      <c r="C15" s="41" t="s">
        <v>756</v>
      </c>
      <c r="D15" s="41" t="s">
        <v>2</v>
      </c>
      <c r="E15" s="41" t="s">
        <v>5</v>
      </c>
      <c r="F15" s="41" t="s">
        <v>3</v>
      </c>
      <c r="G15" s="41" t="s">
        <v>3</v>
      </c>
      <c r="H15" s="41" t="s">
        <v>22</v>
      </c>
      <c r="I15" s="41" t="s">
        <v>1021</v>
      </c>
      <c r="J15" s="41" t="s">
        <v>1025</v>
      </c>
      <c r="K15" s="121">
        <f>96800000</f>
        <v>96800000</v>
      </c>
    </row>
    <row r="16" spans="1:11" s="29" customFormat="1" ht="79.5" customHeight="1">
      <c r="A16" s="39" t="s">
        <v>1026</v>
      </c>
      <c r="B16" s="40" t="s">
        <v>1027</v>
      </c>
      <c r="C16" s="41" t="s">
        <v>756</v>
      </c>
      <c r="D16" s="41" t="s">
        <v>2</v>
      </c>
      <c r="E16" s="41" t="s">
        <v>5</v>
      </c>
      <c r="F16" s="41" t="s">
        <v>3</v>
      </c>
      <c r="G16" s="41" t="s">
        <v>3</v>
      </c>
      <c r="H16" s="41" t="s">
        <v>3</v>
      </c>
      <c r="I16" s="41" t="s">
        <v>1021</v>
      </c>
      <c r="J16" s="41" t="s">
        <v>65</v>
      </c>
      <c r="K16" s="120">
        <f>K17</f>
        <v>96800000</v>
      </c>
    </row>
    <row r="17" spans="1:13" s="29" customFormat="1" ht="79.5" customHeight="1">
      <c r="A17" s="43"/>
      <c r="B17" s="40" t="s">
        <v>1028</v>
      </c>
      <c r="C17" s="41" t="s">
        <v>756</v>
      </c>
      <c r="D17" s="41" t="s">
        <v>2</v>
      </c>
      <c r="E17" s="41" t="s">
        <v>5</v>
      </c>
      <c r="F17" s="41" t="s">
        <v>3</v>
      </c>
      <c r="G17" s="41" t="s">
        <v>3</v>
      </c>
      <c r="H17" s="41" t="s">
        <v>22</v>
      </c>
      <c r="I17" s="41" t="s">
        <v>1021</v>
      </c>
      <c r="J17" s="41" t="s">
        <v>1029</v>
      </c>
      <c r="K17" s="121">
        <v>96800000</v>
      </c>
      <c r="M17" s="45" t="s">
        <v>1030</v>
      </c>
    </row>
    <row r="18" spans="1:13" s="29" customFormat="1" ht="50.25" customHeight="1">
      <c r="A18" s="35">
        <v>2</v>
      </c>
      <c r="B18" s="36" t="s">
        <v>1031</v>
      </c>
      <c r="C18" s="37" t="s">
        <v>756</v>
      </c>
      <c r="D18" s="37" t="s">
        <v>2</v>
      </c>
      <c r="E18" s="37" t="s">
        <v>14</v>
      </c>
      <c r="F18" s="37" t="s">
        <v>3</v>
      </c>
      <c r="G18" s="37" t="s">
        <v>3</v>
      </c>
      <c r="H18" s="37" t="s">
        <v>3</v>
      </c>
      <c r="I18" s="37" t="s">
        <v>1021</v>
      </c>
      <c r="J18" s="37" t="s">
        <v>1</v>
      </c>
      <c r="K18" s="46">
        <f>K19</f>
        <v>0</v>
      </c>
      <c r="M18" s="45"/>
    </row>
    <row r="19" spans="1:13" ht="65.25" customHeight="1">
      <c r="A19" s="47" t="s">
        <v>1032</v>
      </c>
      <c r="B19" s="36" t="s">
        <v>1033</v>
      </c>
      <c r="C19" s="37" t="s">
        <v>756</v>
      </c>
      <c r="D19" s="37" t="s">
        <v>2</v>
      </c>
      <c r="E19" s="37" t="s">
        <v>14</v>
      </c>
      <c r="F19" s="37" t="s">
        <v>2</v>
      </c>
      <c r="G19" s="37" t="s">
        <v>3</v>
      </c>
      <c r="H19" s="37" t="s">
        <v>3</v>
      </c>
      <c r="I19" s="37" t="s">
        <v>1021</v>
      </c>
      <c r="J19" s="37" t="s">
        <v>1</v>
      </c>
      <c r="K19" s="46">
        <f>K20-K22</f>
        <v>0</v>
      </c>
      <c r="M19" s="45"/>
    </row>
    <row r="20" spans="1:13" ht="75.75" customHeight="1">
      <c r="A20" s="39" t="s">
        <v>1034</v>
      </c>
      <c r="B20" s="40" t="s">
        <v>1035</v>
      </c>
      <c r="C20" s="41" t="s">
        <v>756</v>
      </c>
      <c r="D20" s="41" t="s">
        <v>2</v>
      </c>
      <c r="E20" s="41" t="s">
        <v>14</v>
      </c>
      <c r="F20" s="41" t="s">
        <v>2</v>
      </c>
      <c r="G20" s="41" t="s">
        <v>3</v>
      </c>
      <c r="H20" s="41" t="s">
        <v>3</v>
      </c>
      <c r="I20" s="41" t="s">
        <v>1021</v>
      </c>
      <c r="J20" s="41" t="s">
        <v>416</v>
      </c>
      <c r="K20" s="44">
        <f>K21</f>
        <v>45000000</v>
      </c>
      <c r="M20" s="45"/>
    </row>
    <row r="21" spans="1:13" ht="83.25" customHeight="1">
      <c r="A21" s="43"/>
      <c r="B21" s="40" t="s">
        <v>1036</v>
      </c>
      <c r="C21" s="41" t="s">
        <v>756</v>
      </c>
      <c r="D21" s="41" t="s">
        <v>2</v>
      </c>
      <c r="E21" s="41" t="s">
        <v>14</v>
      </c>
      <c r="F21" s="41" t="s">
        <v>2</v>
      </c>
      <c r="G21" s="41" t="s">
        <v>3</v>
      </c>
      <c r="H21" s="41" t="s">
        <v>22</v>
      </c>
      <c r="I21" s="41" t="s">
        <v>1021</v>
      </c>
      <c r="J21" s="41" t="s">
        <v>1025</v>
      </c>
      <c r="K21" s="44">
        <v>45000000</v>
      </c>
      <c r="M21" s="45"/>
    </row>
    <row r="22" spans="1:13" ht="72" customHeight="1">
      <c r="A22" s="39" t="s">
        <v>1037</v>
      </c>
      <c r="B22" s="40" t="s">
        <v>1038</v>
      </c>
      <c r="C22" s="41" t="s">
        <v>756</v>
      </c>
      <c r="D22" s="41" t="s">
        <v>2</v>
      </c>
      <c r="E22" s="41" t="s">
        <v>14</v>
      </c>
      <c r="F22" s="41" t="s">
        <v>2</v>
      </c>
      <c r="G22" s="41" t="s">
        <v>3</v>
      </c>
      <c r="H22" s="41" t="s">
        <v>3</v>
      </c>
      <c r="I22" s="41" t="s">
        <v>1021</v>
      </c>
      <c r="J22" s="41" t="s">
        <v>65</v>
      </c>
      <c r="K22" s="42">
        <f>K23</f>
        <v>45000000</v>
      </c>
      <c r="M22" s="45"/>
    </row>
    <row r="23" spans="1:13" ht="87.75" customHeight="1">
      <c r="A23" s="43"/>
      <c r="B23" s="40" t="s">
        <v>1039</v>
      </c>
      <c r="C23" s="41" t="s">
        <v>756</v>
      </c>
      <c r="D23" s="41" t="s">
        <v>2</v>
      </c>
      <c r="E23" s="41" t="s">
        <v>14</v>
      </c>
      <c r="F23" s="41" t="s">
        <v>2</v>
      </c>
      <c r="G23" s="41" t="s">
        <v>3</v>
      </c>
      <c r="H23" s="41" t="s">
        <v>22</v>
      </c>
      <c r="I23" s="41" t="s">
        <v>1021</v>
      </c>
      <c r="J23" s="41" t="s">
        <v>1029</v>
      </c>
      <c r="K23" s="42">
        <v>45000000</v>
      </c>
      <c r="M23" s="45"/>
    </row>
    <row r="24" spans="1:15" s="49" customFormat="1" ht="57.75" customHeight="1" hidden="1">
      <c r="A24" s="35">
        <v>3</v>
      </c>
      <c r="B24" s="36" t="s">
        <v>1040</v>
      </c>
      <c r="C24" s="37" t="s">
        <v>756</v>
      </c>
      <c r="D24" s="37" t="s">
        <v>2</v>
      </c>
      <c r="E24" s="37" t="s">
        <v>60</v>
      </c>
      <c r="F24" s="37" t="s">
        <v>3</v>
      </c>
      <c r="G24" s="37" t="s">
        <v>3</v>
      </c>
      <c r="H24" s="37" t="s">
        <v>3</v>
      </c>
      <c r="I24" s="37" t="s">
        <v>1021</v>
      </c>
      <c r="J24" s="37" t="s">
        <v>1</v>
      </c>
      <c r="K24" s="38">
        <f>K25</f>
        <v>0</v>
      </c>
      <c r="L24" s="48"/>
      <c r="M24" s="45"/>
      <c r="N24" s="48"/>
      <c r="O24" s="48"/>
    </row>
    <row r="25" spans="1:15" s="49" customFormat="1" ht="57.75" customHeight="1" hidden="1">
      <c r="A25" s="50" t="s">
        <v>1041</v>
      </c>
      <c r="B25" s="40" t="s">
        <v>1042</v>
      </c>
      <c r="C25" s="41" t="s">
        <v>756</v>
      </c>
      <c r="D25" s="41" t="s">
        <v>2</v>
      </c>
      <c r="E25" s="41" t="s">
        <v>60</v>
      </c>
      <c r="F25" s="41" t="s">
        <v>159</v>
      </c>
      <c r="G25" s="41" t="s">
        <v>3</v>
      </c>
      <c r="H25" s="41" t="s">
        <v>3</v>
      </c>
      <c r="I25" s="41" t="s">
        <v>1021</v>
      </c>
      <c r="J25" s="41" t="s">
        <v>1</v>
      </c>
      <c r="K25" s="42">
        <f>K26</f>
        <v>0</v>
      </c>
      <c r="L25" s="48"/>
      <c r="M25" s="45"/>
      <c r="N25" s="48"/>
      <c r="O25" s="48"/>
    </row>
    <row r="26" spans="1:13" ht="58.5" customHeight="1" hidden="1">
      <c r="A26" s="43"/>
      <c r="B26" s="40" t="s">
        <v>1043</v>
      </c>
      <c r="C26" s="41" t="s">
        <v>756</v>
      </c>
      <c r="D26" s="41" t="s">
        <v>2</v>
      </c>
      <c r="E26" s="41" t="s">
        <v>60</v>
      </c>
      <c r="F26" s="41" t="s">
        <v>159</v>
      </c>
      <c r="G26" s="41" t="s">
        <v>3</v>
      </c>
      <c r="H26" s="41" t="s">
        <v>3</v>
      </c>
      <c r="I26" s="41" t="s">
        <v>1021</v>
      </c>
      <c r="J26" s="41" t="s">
        <v>70</v>
      </c>
      <c r="K26" s="42">
        <f>K27</f>
        <v>0</v>
      </c>
      <c r="M26" s="45"/>
    </row>
    <row r="27" spans="1:13" ht="67.5" customHeight="1" hidden="1">
      <c r="A27" s="43"/>
      <c r="B27" s="40" t="s">
        <v>1044</v>
      </c>
      <c r="C27" s="41" t="s">
        <v>756</v>
      </c>
      <c r="D27" s="41" t="s">
        <v>2</v>
      </c>
      <c r="E27" s="41" t="s">
        <v>60</v>
      </c>
      <c r="F27" s="41" t="s">
        <v>159</v>
      </c>
      <c r="G27" s="41" t="s">
        <v>2</v>
      </c>
      <c r="H27" s="41" t="s">
        <v>3</v>
      </c>
      <c r="I27" s="41" t="s">
        <v>1021</v>
      </c>
      <c r="J27" s="41" t="s">
        <v>1045</v>
      </c>
      <c r="K27" s="42">
        <f>K28</f>
        <v>0</v>
      </c>
      <c r="M27" s="45"/>
    </row>
    <row r="28" spans="1:13" ht="86.25" customHeight="1" hidden="1">
      <c r="A28" s="43"/>
      <c r="B28" s="40" t="s">
        <v>1046</v>
      </c>
      <c r="C28" s="41" t="s">
        <v>756</v>
      </c>
      <c r="D28" s="41" t="s">
        <v>2</v>
      </c>
      <c r="E28" s="41" t="s">
        <v>60</v>
      </c>
      <c r="F28" s="41" t="s">
        <v>159</v>
      </c>
      <c r="G28" s="41" t="s">
        <v>2</v>
      </c>
      <c r="H28" s="41" t="s">
        <v>22</v>
      </c>
      <c r="I28" s="41" t="s">
        <v>1021</v>
      </c>
      <c r="J28" s="41" t="s">
        <v>1045</v>
      </c>
      <c r="K28" s="42">
        <v>0</v>
      </c>
      <c r="M28" s="45"/>
    </row>
    <row r="29" spans="1:15" s="56" customFormat="1" ht="35.25" customHeight="1">
      <c r="A29" s="47" t="s">
        <v>1047</v>
      </c>
      <c r="B29" s="51" t="s">
        <v>1048</v>
      </c>
      <c r="C29" s="52" t="s">
        <v>756</v>
      </c>
      <c r="D29" s="52" t="s">
        <v>2</v>
      </c>
      <c r="E29" s="52" t="s">
        <v>159</v>
      </c>
      <c r="F29" s="52" t="s">
        <v>3</v>
      </c>
      <c r="G29" s="52" t="s">
        <v>3</v>
      </c>
      <c r="H29" s="52" t="s">
        <v>3</v>
      </c>
      <c r="I29" s="52" t="s">
        <v>1021</v>
      </c>
      <c r="J29" s="52" t="s">
        <v>1</v>
      </c>
      <c r="K29" s="53">
        <f>K34-K30</f>
        <v>35907122.76999998</v>
      </c>
      <c r="L29" s="116" t="s">
        <v>1214</v>
      </c>
      <c r="M29" s="55">
        <f>41594711.39-6460991.37</f>
        <v>35133720.02</v>
      </c>
      <c r="N29" s="54"/>
      <c r="O29" s="54"/>
    </row>
    <row r="30" spans="1:15" s="56" customFormat="1" ht="31.5">
      <c r="A30" s="47" t="s">
        <v>1041</v>
      </c>
      <c r="B30" s="51" t="s">
        <v>1049</v>
      </c>
      <c r="C30" s="52" t="s">
        <v>756</v>
      </c>
      <c r="D30" s="52" t="s">
        <v>2</v>
      </c>
      <c r="E30" s="52" t="s">
        <v>159</v>
      </c>
      <c r="F30" s="52" t="s">
        <v>3</v>
      </c>
      <c r="G30" s="52" t="s">
        <v>3</v>
      </c>
      <c r="H30" s="52" t="s">
        <v>3</v>
      </c>
      <c r="I30" s="52" t="s">
        <v>1021</v>
      </c>
      <c r="J30" s="52" t="s">
        <v>1050</v>
      </c>
      <c r="K30" s="53">
        <f>K31</f>
        <v>2377481111.74</v>
      </c>
      <c r="L30" s="116" t="s">
        <v>1213</v>
      </c>
      <c r="M30" s="45">
        <f>K29-M29</f>
        <v>773402.7499999776</v>
      </c>
      <c r="N30" s="54"/>
      <c r="O30" s="54"/>
    </row>
    <row r="31" spans="1:15" s="56" customFormat="1" ht="31.5">
      <c r="A31" s="39"/>
      <c r="B31" s="57" t="s">
        <v>1051</v>
      </c>
      <c r="C31" s="39" t="s">
        <v>756</v>
      </c>
      <c r="D31" s="39" t="s">
        <v>2</v>
      </c>
      <c r="E31" s="39" t="s">
        <v>159</v>
      </c>
      <c r="F31" s="39" t="s">
        <v>5</v>
      </c>
      <c r="G31" s="39" t="s">
        <v>3</v>
      </c>
      <c r="H31" s="39" t="s">
        <v>3</v>
      </c>
      <c r="I31" s="39" t="s">
        <v>1021</v>
      </c>
      <c r="J31" s="39" t="s">
        <v>1050</v>
      </c>
      <c r="K31" s="58">
        <f>K32</f>
        <v>2377481111.74</v>
      </c>
      <c r="L31" s="54"/>
      <c r="M31" s="117">
        <f>SUM(M29:M30)</f>
        <v>35907122.76999998</v>
      </c>
      <c r="N31" s="54"/>
      <c r="O31" s="54"/>
    </row>
    <row r="32" spans="1:15" s="56" customFormat="1" ht="31.5">
      <c r="A32" s="39"/>
      <c r="B32" s="57" t="s">
        <v>1052</v>
      </c>
      <c r="C32" s="39" t="s">
        <v>756</v>
      </c>
      <c r="D32" s="39" t="s">
        <v>2</v>
      </c>
      <c r="E32" s="39" t="s">
        <v>159</v>
      </c>
      <c r="F32" s="39" t="s">
        <v>5</v>
      </c>
      <c r="G32" s="39" t="s">
        <v>2</v>
      </c>
      <c r="H32" s="39" t="s">
        <v>3</v>
      </c>
      <c r="I32" s="39" t="s">
        <v>1021</v>
      </c>
      <c r="J32" s="39" t="s">
        <v>1053</v>
      </c>
      <c r="K32" s="58">
        <f>K33</f>
        <v>2377481111.74</v>
      </c>
      <c r="L32" s="54"/>
      <c r="M32" s="29"/>
      <c r="N32" s="54"/>
      <c r="O32" s="54"/>
    </row>
    <row r="33" spans="1:15" s="56" customFormat="1" ht="47.25">
      <c r="A33" s="39"/>
      <c r="B33" s="57" t="s">
        <v>1054</v>
      </c>
      <c r="C33" s="39" t="s">
        <v>756</v>
      </c>
      <c r="D33" s="39" t="s">
        <v>2</v>
      </c>
      <c r="E33" s="39" t="s">
        <v>159</v>
      </c>
      <c r="F33" s="39" t="s">
        <v>5</v>
      </c>
      <c r="G33" s="39" t="s">
        <v>2</v>
      </c>
      <c r="H33" s="39" t="s">
        <v>22</v>
      </c>
      <c r="I33" s="39" t="s">
        <v>1021</v>
      </c>
      <c r="J33" s="39" t="s">
        <v>1053</v>
      </c>
      <c r="K33" s="60">
        <f>K14+K20+K26+Приложение_4!C126</f>
        <v>2377481111.74</v>
      </c>
      <c r="L33" s="54"/>
      <c r="M33" s="29"/>
      <c r="N33" s="54"/>
      <c r="O33" s="54"/>
    </row>
    <row r="34" spans="1:15" s="56" customFormat="1" ht="31.5">
      <c r="A34" s="47" t="s">
        <v>1055</v>
      </c>
      <c r="B34" s="51" t="s">
        <v>1056</v>
      </c>
      <c r="C34" s="52" t="s">
        <v>756</v>
      </c>
      <c r="D34" s="52" t="s">
        <v>2</v>
      </c>
      <c r="E34" s="52" t="s">
        <v>159</v>
      </c>
      <c r="F34" s="52" t="s">
        <v>3</v>
      </c>
      <c r="G34" s="52" t="s">
        <v>3</v>
      </c>
      <c r="H34" s="52" t="s">
        <v>3</v>
      </c>
      <c r="I34" s="52" t="s">
        <v>1021</v>
      </c>
      <c r="J34" s="52" t="s">
        <v>70</v>
      </c>
      <c r="K34" s="59">
        <f>K35</f>
        <v>2413388234.5099998</v>
      </c>
      <c r="L34" s="54"/>
      <c r="M34" s="29"/>
      <c r="N34" s="54"/>
      <c r="O34" s="54"/>
    </row>
    <row r="35" spans="1:15" s="56" customFormat="1" ht="31.5">
      <c r="A35" s="39"/>
      <c r="B35" s="57" t="s">
        <v>1057</v>
      </c>
      <c r="C35" s="39" t="s">
        <v>756</v>
      </c>
      <c r="D35" s="39" t="s">
        <v>2</v>
      </c>
      <c r="E35" s="39" t="s">
        <v>159</v>
      </c>
      <c r="F35" s="39" t="s">
        <v>5</v>
      </c>
      <c r="G35" s="39" t="s">
        <v>3</v>
      </c>
      <c r="H35" s="39" t="s">
        <v>3</v>
      </c>
      <c r="I35" s="39" t="s">
        <v>1021</v>
      </c>
      <c r="J35" s="39" t="s">
        <v>70</v>
      </c>
      <c r="K35" s="60">
        <f>K36</f>
        <v>2413388234.5099998</v>
      </c>
      <c r="L35" s="54"/>
      <c r="M35" s="29"/>
      <c r="N35" s="54"/>
      <c r="O35" s="54"/>
    </row>
    <row r="36" spans="1:15" s="56" customFormat="1" ht="31.5">
      <c r="A36" s="39"/>
      <c r="B36" s="57" t="s">
        <v>1058</v>
      </c>
      <c r="C36" s="39" t="s">
        <v>756</v>
      </c>
      <c r="D36" s="39" t="s">
        <v>2</v>
      </c>
      <c r="E36" s="39" t="s">
        <v>159</v>
      </c>
      <c r="F36" s="39" t="s">
        <v>5</v>
      </c>
      <c r="G36" s="39" t="s">
        <v>2</v>
      </c>
      <c r="H36" s="39" t="s">
        <v>3</v>
      </c>
      <c r="I36" s="39" t="s">
        <v>1021</v>
      </c>
      <c r="J36" s="39" t="s">
        <v>1059</v>
      </c>
      <c r="K36" s="60">
        <f>K37</f>
        <v>2413388234.5099998</v>
      </c>
      <c r="L36" s="54"/>
      <c r="M36" s="29"/>
      <c r="N36" s="54"/>
      <c r="O36" s="54"/>
    </row>
    <row r="37" spans="1:15" s="56" customFormat="1" ht="47.25">
      <c r="A37" s="39"/>
      <c r="B37" s="57" t="s">
        <v>1060</v>
      </c>
      <c r="C37" s="39" t="s">
        <v>756</v>
      </c>
      <c r="D37" s="39" t="s">
        <v>2</v>
      </c>
      <c r="E37" s="39" t="s">
        <v>159</v>
      </c>
      <c r="F37" s="39" t="s">
        <v>5</v>
      </c>
      <c r="G37" s="39" t="s">
        <v>2</v>
      </c>
      <c r="H37" s="39" t="s">
        <v>22</v>
      </c>
      <c r="I37" s="39" t="s">
        <v>1021</v>
      </c>
      <c r="J37" s="39" t="s">
        <v>1059</v>
      </c>
      <c r="K37" s="60">
        <f>K23+K25+K16+Приложение_6!F892</f>
        <v>2413388234.5099998</v>
      </c>
      <c r="L37" s="54"/>
      <c r="M37" s="29"/>
      <c r="N37" s="54"/>
      <c r="O37" s="54"/>
    </row>
    <row r="38" spans="1:15" s="63" customFormat="1" ht="47.25" hidden="1">
      <c r="A38" s="47" t="s">
        <v>1047</v>
      </c>
      <c r="B38" s="36" t="s">
        <v>1040</v>
      </c>
      <c r="C38" s="47" t="s">
        <v>756</v>
      </c>
      <c r="D38" s="47" t="s">
        <v>2</v>
      </c>
      <c r="E38" s="47" t="s">
        <v>60</v>
      </c>
      <c r="F38" s="47" t="s">
        <v>3</v>
      </c>
      <c r="G38" s="47" t="s">
        <v>3</v>
      </c>
      <c r="H38" s="47" t="s">
        <v>3</v>
      </c>
      <c r="I38" s="47" t="s">
        <v>1021</v>
      </c>
      <c r="J38" s="47" t="s">
        <v>1</v>
      </c>
      <c r="K38" s="61">
        <f>K39</f>
        <v>0</v>
      </c>
      <c r="L38" s="62"/>
      <c r="M38" s="29"/>
      <c r="N38" s="62"/>
      <c r="O38" s="62"/>
    </row>
    <row r="39" spans="1:15" s="63" customFormat="1" ht="47.25" hidden="1">
      <c r="A39" s="47" t="s">
        <v>1041</v>
      </c>
      <c r="B39" s="36" t="s">
        <v>1061</v>
      </c>
      <c r="C39" s="47" t="s">
        <v>756</v>
      </c>
      <c r="D39" s="47" t="s">
        <v>2</v>
      </c>
      <c r="E39" s="47" t="s">
        <v>60</v>
      </c>
      <c r="F39" s="47" t="s">
        <v>22</v>
      </c>
      <c r="G39" s="47" t="s">
        <v>3</v>
      </c>
      <c r="H39" s="47" t="s">
        <v>3</v>
      </c>
      <c r="I39" s="47" t="s">
        <v>1021</v>
      </c>
      <c r="J39" s="47" t="s">
        <v>1</v>
      </c>
      <c r="K39" s="64">
        <f>K40</f>
        <v>0</v>
      </c>
      <c r="L39" s="62"/>
      <c r="M39" s="29"/>
      <c r="N39" s="62"/>
      <c r="O39" s="62"/>
    </row>
    <row r="40" spans="1:15" s="56" customFormat="1" ht="174" customHeight="1" hidden="1">
      <c r="A40" s="39"/>
      <c r="B40" s="57" t="s">
        <v>1062</v>
      </c>
      <c r="C40" s="39" t="s">
        <v>756</v>
      </c>
      <c r="D40" s="39" t="s">
        <v>2</v>
      </c>
      <c r="E40" s="39" t="s">
        <v>60</v>
      </c>
      <c r="F40" s="39" t="s">
        <v>22</v>
      </c>
      <c r="G40" s="39" t="s">
        <v>3</v>
      </c>
      <c r="H40" s="39" t="s">
        <v>3</v>
      </c>
      <c r="I40" s="39" t="s">
        <v>1021</v>
      </c>
      <c r="J40" s="39" t="s">
        <v>65</v>
      </c>
      <c r="K40" s="65">
        <f>K41</f>
        <v>0</v>
      </c>
      <c r="L40" s="54"/>
      <c r="M40" s="29"/>
      <c r="N40" s="54"/>
      <c r="O40" s="54"/>
    </row>
    <row r="41" spans="1:15" s="56" customFormat="1" ht="165.75" customHeight="1" hidden="1">
      <c r="A41" s="39"/>
      <c r="B41" s="57" t="s">
        <v>1063</v>
      </c>
      <c r="C41" s="39" t="s">
        <v>756</v>
      </c>
      <c r="D41" s="39" t="s">
        <v>2</v>
      </c>
      <c r="E41" s="39" t="s">
        <v>60</v>
      </c>
      <c r="F41" s="39" t="s">
        <v>22</v>
      </c>
      <c r="G41" s="39" t="s">
        <v>3</v>
      </c>
      <c r="H41" s="39" t="s">
        <v>22</v>
      </c>
      <c r="I41" s="39" t="s">
        <v>1021</v>
      </c>
      <c r="J41" s="39" t="s">
        <v>1029</v>
      </c>
      <c r="K41" s="66">
        <v>0</v>
      </c>
      <c r="L41" s="54"/>
      <c r="M41" s="29"/>
      <c r="N41" s="54"/>
      <c r="O41" s="54"/>
    </row>
    <row r="42" spans="1:15" s="56" customFormat="1" ht="57.75" customHeight="1">
      <c r="A42" s="39"/>
      <c r="B42" s="67" t="s">
        <v>1064</v>
      </c>
      <c r="C42" s="52" t="s">
        <v>756</v>
      </c>
      <c r="D42" s="52" t="s">
        <v>2</v>
      </c>
      <c r="E42" s="52" t="s">
        <v>3</v>
      </c>
      <c r="F42" s="52" t="s">
        <v>3</v>
      </c>
      <c r="G42" s="52" t="s">
        <v>3</v>
      </c>
      <c r="H42" s="52" t="s">
        <v>3</v>
      </c>
      <c r="I42" s="52" t="s">
        <v>1021</v>
      </c>
      <c r="J42" s="52" t="s">
        <v>1</v>
      </c>
      <c r="K42" s="59">
        <f>K13+K29+K38+K18+K24</f>
        <v>35907122.76999998</v>
      </c>
      <c r="L42" s="59"/>
      <c r="M42" s="59"/>
      <c r="N42" s="54"/>
      <c r="O42" s="54"/>
    </row>
    <row r="46" ht="15.75">
      <c r="K46" s="29"/>
    </row>
  </sheetData>
  <sheetProtection/>
  <mergeCells count="11">
    <mergeCell ref="A8:K8"/>
    <mergeCell ref="A11:A12"/>
    <mergeCell ref="B11:B12"/>
    <mergeCell ref="C11:J12"/>
    <mergeCell ref="K11:K12"/>
    <mergeCell ref="A7:K7"/>
    <mergeCell ref="J1:K1"/>
    <mergeCell ref="D2:K2"/>
    <mergeCell ref="B3:K3"/>
    <mergeCell ref="B4:K4"/>
    <mergeCell ref="B5:K5"/>
  </mergeCells>
  <printOptions/>
  <pageMargins left="0.7086614173228347" right="0.3937007874015748" top="0.5905511811023623" bottom="0.5905511811023623" header="0.31496062992125984" footer="0.3937007874015748"/>
  <pageSetup fitToHeight="1" fitToWidth="1" horizontalDpi="600" verticalDpi="600" orientation="portrait" paperSize="9" scale="55" r:id="rId1"/>
  <headerFooter>
    <oddFooter>&amp;CСтраница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9"/>
  <sheetViews>
    <sheetView showGridLines="0" zoomScaleSheetLayoutView="100" zoomScalePageLayoutView="0" workbookViewId="0" topLeftCell="A853">
      <selection activeCell="D907" sqref="D907"/>
    </sheetView>
  </sheetViews>
  <sheetFormatPr defaultColWidth="9.140625" defaultRowHeight="15" outlineLevelRow="6"/>
  <cols>
    <col min="1" max="1" width="55.140625" style="10" customWidth="1"/>
    <col min="2" max="2" width="8.28125" style="10" customWidth="1"/>
    <col min="3" max="3" width="7.57421875" style="10" customWidth="1"/>
    <col min="4" max="4" width="13.28125" style="10" customWidth="1"/>
    <col min="5" max="5" width="7.7109375" style="10" customWidth="1"/>
    <col min="6" max="6" width="19.57421875" style="10" customWidth="1"/>
    <col min="7" max="7" width="22.140625" style="4" customWidth="1"/>
    <col min="8" max="8" width="13.421875" style="21" customWidth="1"/>
    <col min="9" max="9" width="19.57421875" style="10" hidden="1" customWidth="1"/>
    <col min="10" max="10" width="22.140625" style="4" hidden="1" customWidth="1"/>
    <col min="11" max="11" width="13.421875" style="21" hidden="1" customWidth="1"/>
    <col min="12" max="12" width="26.57421875" style="21" hidden="1" customWidth="1"/>
    <col min="13" max="13" width="22.7109375" style="21" hidden="1" customWidth="1"/>
    <col min="14" max="16384" width="9.140625" style="21" customWidth="1"/>
  </cols>
  <sheetData>
    <row r="1" spans="1:10" ht="15" customHeight="1">
      <c r="A1" s="24"/>
      <c r="B1" s="22"/>
      <c r="C1" s="22"/>
      <c r="D1" s="305" t="s">
        <v>423</v>
      </c>
      <c r="E1" s="305"/>
      <c r="F1" s="305"/>
      <c r="G1" s="305"/>
      <c r="I1" s="21"/>
      <c r="J1" s="21"/>
    </row>
    <row r="2" spans="1:10" ht="15.75">
      <c r="A2" s="24"/>
      <c r="B2" s="22"/>
      <c r="D2" s="305" t="s">
        <v>424</v>
      </c>
      <c r="E2" s="305"/>
      <c r="F2" s="305"/>
      <c r="G2" s="305"/>
      <c r="I2" s="21"/>
      <c r="J2" s="21"/>
    </row>
    <row r="3" spans="1:10" ht="15.75" customHeight="1">
      <c r="A3" s="24"/>
      <c r="B3" s="22"/>
      <c r="C3" s="22"/>
      <c r="D3" s="307" t="s">
        <v>1072</v>
      </c>
      <c r="E3" s="307"/>
      <c r="F3" s="307"/>
      <c r="G3" s="307"/>
      <c r="I3" s="21"/>
      <c r="J3" s="21"/>
    </row>
    <row r="4" spans="1:10" ht="15.75" customHeight="1">
      <c r="A4" s="305" t="s">
        <v>716</v>
      </c>
      <c r="B4" s="305"/>
      <c r="C4" s="305"/>
      <c r="D4" s="305"/>
      <c r="E4" s="305"/>
      <c r="F4" s="305"/>
      <c r="G4" s="305"/>
      <c r="H4" s="22"/>
      <c r="I4" s="21"/>
      <c r="J4" s="21"/>
    </row>
    <row r="5" spans="1:10" ht="15.75" customHeight="1">
      <c r="A5" s="305" t="s">
        <v>717</v>
      </c>
      <c r="B5" s="305"/>
      <c r="C5" s="305"/>
      <c r="D5" s="305"/>
      <c r="E5" s="305"/>
      <c r="F5" s="305"/>
      <c r="G5" s="305"/>
      <c r="H5" s="22"/>
      <c r="I5" s="21"/>
      <c r="J5" s="21"/>
    </row>
    <row r="6" spans="1:10" ht="15.75" customHeight="1">
      <c r="A6" s="24"/>
      <c r="B6" s="22"/>
      <c r="C6" s="22"/>
      <c r="D6" s="128"/>
      <c r="E6" s="128"/>
      <c r="F6" s="128"/>
      <c r="G6" s="128"/>
      <c r="I6" s="128"/>
      <c r="J6" s="128"/>
    </row>
    <row r="7" spans="1:10" ht="48" customHeight="1">
      <c r="A7" s="308" t="s">
        <v>425</v>
      </c>
      <c r="B7" s="308"/>
      <c r="C7" s="308"/>
      <c r="D7" s="308"/>
      <c r="E7" s="308"/>
      <c r="F7" s="308"/>
      <c r="G7" s="308"/>
      <c r="I7" s="21"/>
      <c r="J7" s="21"/>
    </row>
    <row r="8" spans="1:10" ht="12" customHeight="1">
      <c r="A8" s="25"/>
      <c r="B8" s="26"/>
      <c r="C8" s="26"/>
      <c r="D8" s="26"/>
      <c r="E8" s="26"/>
      <c r="F8" s="21"/>
      <c r="G8" s="27" t="s">
        <v>426</v>
      </c>
      <c r="I8" s="21"/>
      <c r="J8" s="27" t="s">
        <v>426</v>
      </c>
    </row>
    <row r="9" spans="1:10" ht="96" customHeight="1">
      <c r="A9" s="11" t="s">
        <v>427</v>
      </c>
      <c r="B9" s="11" t="s">
        <v>428</v>
      </c>
      <c r="C9" s="11" t="s">
        <v>429</v>
      </c>
      <c r="D9" s="11" t="s">
        <v>430</v>
      </c>
      <c r="E9" s="11" t="s">
        <v>431</v>
      </c>
      <c r="F9" s="11" t="s">
        <v>0</v>
      </c>
      <c r="G9" s="127" t="s">
        <v>422</v>
      </c>
      <c r="I9" s="11" t="s">
        <v>0</v>
      </c>
      <c r="J9" s="127" t="s">
        <v>422</v>
      </c>
    </row>
    <row r="10" spans="1:10" ht="15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5">
        <v>7</v>
      </c>
      <c r="I10" s="11">
        <v>6</v>
      </c>
      <c r="J10" s="5">
        <v>7</v>
      </c>
    </row>
    <row r="11" spans="1:13" s="134" customFormat="1" ht="24" customHeight="1">
      <c r="A11" s="101" t="s">
        <v>696</v>
      </c>
      <c r="B11" s="102" t="s">
        <v>2</v>
      </c>
      <c r="C11" s="102" t="s">
        <v>3</v>
      </c>
      <c r="D11" s="102" t="s">
        <v>4</v>
      </c>
      <c r="E11" s="102" t="s">
        <v>1</v>
      </c>
      <c r="F11" s="12">
        <f>F12+F27+F46+F121+F144+F148+F140</f>
        <v>205863823.40000004</v>
      </c>
      <c r="G11" s="12">
        <f>G12+G27+G46+G121+G144+G148</f>
        <v>784042</v>
      </c>
      <c r="I11" s="12">
        <v>201918524.93</v>
      </c>
      <c r="J11" s="1">
        <f>J148</f>
        <v>784042</v>
      </c>
      <c r="L11" s="135">
        <f>F11-I11</f>
        <v>3945298.4700000286</v>
      </c>
      <c r="M11" s="135">
        <f>G11-J11</f>
        <v>0</v>
      </c>
    </row>
    <row r="12" spans="1:13" s="134" customFormat="1" ht="47.25" outlineLevel="1">
      <c r="A12" s="101" t="s">
        <v>667</v>
      </c>
      <c r="B12" s="102" t="s">
        <v>2</v>
      </c>
      <c r="C12" s="102" t="s">
        <v>5</v>
      </c>
      <c r="D12" s="102" t="s">
        <v>4</v>
      </c>
      <c r="E12" s="102" t="s">
        <v>1</v>
      </c>
      <c r="F12" s="12">
        <f>F13+F22</f>
        <v>2246129.49</v>
      </c>
      <c r="G12" s="1"/>
      <c r="I12" s="12">
        <v>2246129.49</v>
      </c>
      <c r="J12" s="1"/>
      <c r="L12" s="135">
        <f>F12-I12</f>
        <v>0</v>
      </c>
      <c r="M12" s="135">
        <f>G12-J12</f>
        <v>0</v>
      </c>
    </row>
    <row r="13" spans="1:13" ht="47.25" outlineLevel="2">
      <c r="A13" s="101" t="s">
        <v>660</v>
      </c>
      <c r="B13" s="102" t="s">
        <v>2</v>
      </c>
      <c r="C13" s="102" t="s">
        <v>5</v>
      </c>
      <c r="D13" s="102" t="s">
        <v>6</v>
      </c>
      <c r="E13" s="102" t="s">
        <v>1</v>
      </c>
      <c r="F13" s="12">
        <f>F14</f>
        <v>96826.49</v>
      </c>
      <c r="G13" s="1"/>
      <c r="I13" s="12">
        <v>96826.49</v>
      </c>
      <c r="J13" s="1"/>
      <c r="L13" s="135">
        <f aca="true" t="shared" si="0" ref="L13:L84">F13-I13</f>
        <v>0</v>
      </c>
      <c r="M13" s="135">
        <f aca="true" t="shared" si="1" ref="M13:M84">G13-J13</f>
        <v>0</v>
      </c>
    </row>
    <row r="14" spans="1:13" ht="31.5" outlineLevel="3">
      <c r="A14" s="101" t="s">
        <v>617</v>
      </c>
      <c r="B14" s="102" t="s">
        <v>2</v>
      </c>
      <c r="C14" s="102" t="s">
        <v>5</v>
      </c>
      <c r="D14" s="102" t="s">
        <v>7</v>
      </c>
      <c r="E14" s="102" t="s">
        <v>1</v>
      </c>
      <c r="F14" s="12">
        <f>F19+F15</f>
        <v>96826.49</v>
      </c>
      <c r="G14" s="1"/>
      <c r="I14" s="12">
        <v>96826.49</v>
      </c>
      <c r="J14" s="1"/>
      <c r="L14" s="135">
        <f t="shared" si="0"/>
        <v>0</v>
      </c>
      <c r="M14" s="135">
        <f t="shared" si="1"/>
        <v>0</v>
      </c>
    </row>
    <row r="15" spans="1:13" ht="63" outlineLevel="3">
      <c r="A15" s="95" t="s">
        <v>491</v>
      </c>
      <c r="B15" s="96" t="s">
        <v>2</v>
      </c>
      <c r="C15" s="96" t="s">
        <v>5</v>
      </c>
      <c r="D15" s="96" t="s">
        <v>15</v>
      </c>
      <c r="E15" s="96"/>
      <c r="F15" s="13">
        <f>F16</f>
        <v>51706</v>
      </c>
      <c r="G15" s="1"/>
      <c r="I15" s="12"/>
      <c r="J15" s="1"/>
      <c r="L15" s="135"/>
      <c r="M15" s="135"/>
    </row>
    <row r="16" spans="1:13" ht="31.5" outlineLevel="3">
      <c r="A16" s="95" t="s">
        <v>433</v>
      </c>
      <c r="B16" s="96" t="s">
        <v>2</v>
      </c>
      <c r="C16" s="96" t="s">
        <v>5</v>
      </c>
      <c r="D16" s="96" t="s">
        <v>16</v>
      </c>
      <c r="E16" s="96"/>
      <c r="F16" s="13">
        <f>F17+F18</f>
        <v>51706</v>
      </c>
      <c r="G16" s="1"/>
      <c r="I16" s="12"/>
      <c r="J16" s="1"/>
      <c r="L16" s="135"/>
      <c r="M16" s="135"/>
    </row>
    <row r="17" spans="1:13" ht="78.75" outlineLevel="3">
      <c r="A17" s="95" t="s">
        <v>712</v>
      </c>
      <c r="B17" s="96" t="s">
        <v>2</v>
      </c>
      <c r="C17" s="96" t="s">
        <v>5</v>
      </c>
      <c r="D17" s="96" t="s">
        <v>16</v>
      </c>
      <c r="E17" s="96" t="s">
        <v>10</v>
      </c>
      <c r="F17" s="13">
        <f>'Приложение_7 '!G19</f>
        <v>27706</v>
      </c>
      <c r="G17" s="1"/>
      <c r="I17" s="12"/>
      <c r="J17" s="1"/>
      <c r="L17" s="135"/>
      <c r="M17" s="135"/>
    </row>
    <row r="18" spans="1:13" ht="31.5" outlineLevel="3">
      <c r="A18" s="95" t="s">
        <v>697</v>
      </c>
      <c r="B18" s="96" t="s">
        <v>2</v>
      </c>
      <c r="C18" s="96" t="s">
        <v>5</v>
      </c>
      <c r="D18" s="96" t="s">
        <v>16</v>
      </c>
      <c r="E18" s="96" t="s">
        <v>17</v>
      </c>
      <c r="F18" s="13">
        <f>'Приложение_7 '!G20</f>
        <v>24000</v>
      </c>
      <c r="G18" s="1"/>
      <c r="I18" s="12"/>
      <c r="J18" s="1"/>
      <c r="L18" s="135"/>
      <c r="M18" s="135"/>
    </row>
    <row r="19" spans="1:13" ht="47.25" outlineLevel="4">
      <c r="A19" s="19" t="s">
        <v>490</v>
      </c>
      <c r="B19" s="20" t="s">
        <v>2</v>
      </c>
      <c r="C19" s="20" t="s">
        <v>5</v>
      </c>
      <c r="D19" s="20" t="s">
        <v>8</v>
      </c>
      <c r="E19" s="20" t="s">
        <v>1</v>
      </c>
      <c r="F19" s="13">
        <f>F20</f>
        <v>45120.490000000005</v>
      </c>
      <c r="G19" s="2"/>
      <c r="I19" s="13">
        <v>96826.49</v>
      </c>
      <c r="J19" s="2"/>
      <c r="L19" s="135">
        <f t="shared" si="0"/>
        <v>-51706</v>
      </c>
      <c r="M19" s="135">
        <f t="shared" si="1"/>
        <v>0</v>
      </c>
    </row>
    <row r="20" spans="1:13" ht="31.5" outlineLevel="5">
      <c r="A20" s="19" t="s">
        <v>433</v>
      </c>
      <c r="B20" s="20" t="s">
        <v>2</v>
      </c>
      <c r="C20" s="20" t="s">
        <v>5</v>
      </c>
      <c r="D20" s="20" t="s">
        <v>9</v>
      </c>
      <c r="E20" s="20" t="s">
        <v>1</v>
      </c>
      <c r="F20" s="13">
        <f>F21</f>
        <v>45120.490000000005</v>
      </c>
      <c r="G20" s="2"/>
      <c r="I20" s="13">
        <v>96826.49</v>
      </c>
      <c r="J20" s="2"/>
      <c r="L20" s="135">
        <f t="shared" si="0"/>
        <v>-51706</v>
      </c>
      <c r="M20" s="135">
        <f t="shared" si="1"/>
        <v>0</v>
      </c>
    </row>
    <row r="21" spans="1:13" ht="78.75" outlineLevel="6">
      <c r="A21" s="19" t="s">
        <v>712</v>
      </c>
      <c r="B21" s="20" t="s">
        <v>2</v>
      </c>
      <c r="C21" s="20" t="s">
        <v>5</v>
      </c>
      <c r="D21" s="20" t="s">
        <v>9</v>
      </c>
      <c r="E21" s="20" t="s">
        <v>10</v>
      </c>
      <c r="F21" s="13">
        <f>'Приложение_7 '!G23</f>
        <v>45120.490000000005</v>
      </c>
      <c r="G21" s="2"/>
      <c r="I21" s="13">
        <v>96826.49</v>
      </c>
      <c r="J21" s="2"/>
      <c r="L21" s="135">
        <f t="shared" si="0"/>
        <v>-51706</v>
      </c>
      <c r="M21" s="135">
        <f t="shared" si="1"/>
        <v>0</v>
      </c>
    </row>
    <row r="22" spans="1:13" ht="30.75" customHeight="1" outlineLevel="2">
      <c r="A22" s="101" t="s">
        <v>493</v>
      </c>
      <c r="B22" s="102" t="s">
        <v>2</v>
      </c>
      <c r="C22" s="102" t="s">
        <v>5</v>
      </c>
      <c r="D22" s="102" t="s">
        <v>11</v>
      </c>
      <c r="E22" s="102" t="s">
        <v>1</v>
      </c>
      <c r="F22" s="12">
        <f>F23+F25</f>
        <v>2149303</v>
      </c>
      <c r="G22" s="1"/>
      <c r="I22" s="12">
        <v>2149303</v>
      </c>
      <c r="J22" s="1"/>
      <c r="L22" s="135">
        <f t="shared" si="0"/>
        <v>0</v>
      </c>
      <c r="M22" s="135">
        <f t="shared" si="1"/>
        <v>0</v>
      </c>
    </row>
    <row r="23" spans="1:13" ht="31.5" outlineLevel="5">
      <c r="A23" s="19" t="s">
        <v>434</v>
      </c>
      <c r="B23" s="20" t="s">
        <v>2</v>
      </c>
      <c r="C23" s="20" t="s">
        <v>5</v>
      </c>
      <c r="D23" s="20" t="s">
        <v>12</v>
      </c>
      <c r="E23" s="20" t="s">
        <v>1</v>
      </c>
      <c r="F23" s="13">
        <f>F24</f>
        <v>2124303</v>
      </c>
      <c r="G23" s="2"/>
      <c r="I23" s="13">
        <v>2124303</v>
      </c>
      <c r="J23" s="2"/>
      <c r="L23" s="135">
        <f t="shared" si="0"/>
        <v>0</v>
      </c>
      <c r="M23" s="135">
        <f t="shared" si="1"/>
        <v>0</v>
      </c>
    </row>
    <row r="24" spans="1:13" ht="78.75" outlineLevel="6">
      <c r="A24" s="19" t="s">
        <v>712</v>
      </c>
      <c r="B24" s="20" t="s">
        <v>2</v>
      </c>
      <c r="C24" s="20" t="s">
        <v>5</v>
      </c>
      <c r="D24" s="20" t="s">
        <v>12</v>
      </c>
      <c r="E24" s="20" t="s">
        <v>10</v>
      </c>
      <c r="F24" s="13">
        <v>2124303</v>
      </c>
      <c r="G24" s="2"/>
      <c r="I24" s="13">
        <v>2124303</v>
      </c>
      <c r="J24" s="2"/>
      <c r="L24" s="135">
        <f t="shared" si="0"/>
        <v>0</v>
      </c>
      <c r="M24" s="135">
        <f t="shared" si="1"/>
        <v>0</v>
      </c>
    </row>
    <row r="25" spans="1:13" ht="63" outlineLevel="5">
      <c r="A25" s="19" t="s">
        <v>435</v>
      </c>
      <c r="B25" s="20" t="s">
        <v>2</v>
      </c>
      <c r="C25" s="20" t="s">
        <v>5</v>
      </c>
      <c r="D25" s="20" t="s">
        <v>13</v>
      </c>
      <c r="E25" s="20" t="s">
        <v>1</v>
      </c>
      <c r="F25" s="13">
        <f>F26</f>
        <v>25000</v>
      </c>
      <c r="G25" s="1"/>
      <c r="I25" s="13">
        <v>25000</v>
      </c>
      <c r="J25" s="1"/>
      <c r="L25" s="135">
        <f t="shared" si="0"/>
        <v>0</v>
      </c>
      <c r="M25" s="135">
        <f t="shared" si="1"/>
        <v>0</v>
      </c>
    </row>
    <row r="26" spans="1:13" ht="78.75" outlineLevel="6">
      <c r="A26" s="19" t="s">
        <v>712</v>
      </c>
      <c r="B26" s="20" t="s">
        <v>2</v>
      </c>
      <c r="C26" s="20" t="s">
        <v>5</v>
      </c>
      <c r="D26" s="20" t="s">
        <v>13</v>
      </c>
      <c r="E26" s="20" t="s">
        <v>10</v>
      </c>
      <c r="F26" s="13">
        <f>'Приложение_7 '!G28</f>
        <v>25000</v>
      </c>
      <c r="G26" s="2"/>
      <c r="I26" s="13">
        <v>25000</v>
      </c>
      <c r="J26" s="2"/>
      <c r="L26" s="135">
        <f t="shared" si="0"/>
        <v>0</v>
      </c>
      <c r="M26" s="135">
        <f t="shared" si="1"/>
        <v>0</v>
      </c>
    </row>
    <row r="27" spans="1:13" s="134" customFormat="1" ht="70.5" customHeight="1" outlineLevel="1">
      <c r="A27" s="101" t="s">
        <v>668</v>
      </c>
      <c r="B27" s="102" t="s">
        <v>2</v>
      </c>
      <c r="C27" s="102" t="s">
        <v>14</v>
      </c>
      <c r="D27" s="102" t="s">
        <v>4</v>
      </c>
      <c r="E27" s="102" t="s">
        <v>1</v>
      </c>
      <c r="F27" s="12">
        <f>F28+F37</f>
        <v>3507899.9699999997</v>
      </c>
      <c r="G27" s="1"/>
      <c r="I27" s="12">
        <v>4916157</v>
      </c>
      <c r="J27" s="1"/>
      <c r="L27" s="135">
        <f t="shared" si="0"/>
        <v>-1408257.0300000003</v>
      </c>
      <c r="M27" s="135">
        <f t="shared" si="1"/>
        <v>0</v>
      </c>
    </row>
    <row r="28" spans="1:13" ht="47.25" outlineLevel="2">
      <c r="A28" s="101" t="s">
        <v>660</v>
      </c>
      <c r="B28" s="102" t="s">
        <v>2</v>
      </c>
      <c r="C28" s="102" t="s">
        <v>14</v>
      </c>
      <c r="D28" s="102" t="s">
        <v>6</v>
      </c>
      <c r="E28" s="102" t="s">
        <v>1</v>
      </c>
      <c r="F28" s="12">
        <f>F29</f>
        <v>80932</v>
      </c>
      <c r="G28" s="1"/>
      <c r="I28" s="12">
        <v>80932</v>
      </c>
      <c r="J28" s="1"/>
      <c r="L28" s="135">
        <f t="shared" si="0"/>
        <v>0</v>
      </c>
      <c r="M28" s="135">
        <f t="shared" si="1"/>
        <v>0</v>
      </c>
    </row>
    <row r="29" spans="1:13" ht="31.5" outlineLevel="3">
      <c r="A29" s="101" t="s">
        <v>617</v>
      </c>
      <c r="B29" s="102" t="s">
        <v>2</v>
      </c>
      <c r="C29" s="102" t="s">
        <v>14</v>
      </c>
      <c r="D29" s="102" t="s">
        <v>7</v>
      </c>
      <c r="E29" s="102" t="s">
        <v>1</v>
      </c>
      <c r="F29" s="12">
        <f>F30+F34</f>
        <v>80932</v>
      </c>
      <c r="G29" s="1"/>
      <c r="I29" s="12">
        <v>80932</v>
      </c>
      <c r="J29" s="1"/>
      <c r="L29" s="135">
        <f t="shared" si="0"/>
        <v>0</v>
      </c>
      <c r="M29" s="135">
        <f t="shared" si="1"/>
        <v>0</v>
      </c>
    </row>
    <row r="30" spans="1:13" ht="63" outlineLevel="4">
      <c r="A30" s="19" t="s">
        <v>491</v>
      </c>
      <c r="B30" s="20" t="s">
        <v>2</v>
      </c>
      <c r="C30" s="20" t="s">
        <v>14</v>
      </c>
      <c r="D30" s="20" t="s">
        <v>15</v>
      </c>
      <c r="E30" s="20" t="s">
        <v>1</v>
      </c>
      <c r="F30" s="13">
        <f>F31</f>
        <v>71800</v>
      </c>
      <c r="G30" s="2"/>
      <c r="I30" s="13">
        <v>71800</v>
      </c>
      <c r="J30" s="2"/>
      <c r="L30" s="135">
        <f t="shared" si="0"/>
        <v>0</v>
      </c>
      <c r="M30" s="135">
        <f t="shared" si="1"/>
        <v>0</v>
      </c>
    </row>
    <row r="31" spans="1:13" ht="31.5" outlineLevel="5">
      <c r="A31" s="19" t="s">
        <v>433</v>
      </c>
      <c r="B31" s="20" t="s">
        <v>2</v>
      </c>
      <c r="C31" s="20" t="s">
        <v>14</v>
      </c>
      <c r="D31" s="20" t="s">
        <v>16</v>
      </c>
      <c r="E31" s="20" t="s">
        <v>1</v>
      </c>
      <c r="F31" s="13">
        <f>F32+F33</f>
        <v>71800</v>
      </c>
      <c r="G31" s="2"/>
      <c r="I31" s="13">
        <v>71800</v>
      </c>
      <c r="J31" s="2"/>
      <c r="L31" s="135">
        <f t="shared" si="0"/>
        <v>0</v>
      </c>
      <c r="M31" s="135">
        <f t="shared" si="1"/>
        <v>0</v>
      </c>
    </row>
    <row r="32" spans="1:13" ht="78.75" outlineLevel="6">
      <c r="A32" s="19" t="s">
        <v>712</v>
      </c>
      <c r="B32" s="20" t="s">
        <v>2</v>
      </c>
      <c r="C32" s="20" t="s">
        <v>14</v>
      </c>
      <c r="D32" s="20" t="s">
        <v>16</v>
      </c>
      <c r="E32" s="20" t="s">
        <v>10</v>
      </c>
      <c r="F32" s="13">
        <f>'Приложение_7 '!G34</f>
        <v>32300</v>
      </c>
      <c r="G32" s="2"/>
      <c r="I32" s="13">
        <v>32300</v>
      </c>
      <c r="J32" s="2"/>
      <c r="L32" s="135">
        <f t="shared" si="0"/>
        <v>0</v>
      </c>
      <c r="M32" s="135">
        <f t="shared" si="1"/>
        <v>0</v>
      </c>
    </row>
    <row r="33" spans="1:13" ht="31.5" outlineLevel="6">
      <c r="A33" s="19" t="s">
        <v>697</v>
      </c>
      <c r="B33" s="20" t="s">
        <v>2</v>
      </c>
      <c r="C33" s="20" t="s">
        <v>14</v>
      </c>
      <c r="D33" s="20" t="s">
        <v>16</v>
      </c>
      <c r="E33" s="20" t="s">
        <v>17</v>
      </c>
      <c r="F33" s="13">
        <f>'Приложение_7 '!G35</f>
        <v>39500</v>
      </c>
      <c r="G33" s="2"/>
      <c r="I33" s="13">
        <v>39500</v>
      </c>
      <c r="J33" s="2"/>
      <c r="L33" s="135">
        <f t="shared" si="0"/>
        <v>0</v>
      </c>
      <c r="M33" s="135">
        <f t="shared" si="1"/>
        <v>0</v>
      </c>
    </row>
    <row r="34" spans="1:13" ht="15.75" outlineLevel="4">
      <c r="A34" s="19" t="s">
        <v>492</v>
      </c>
      <c r="B34" s="20" t="s">
        <v>2</v>
      </c>
      <c r="C34" s="20" t="s">
        <v>14</v>
      </c>
      <c r="D34" s="20" t="s">
        <v>18</v>
      </c>
      <c r="E34" s="20" t="s">
        <v>1</v>
      </c>
      <c r="F34" s="13">
        <f>F35</f>
        <v>9132</v>
      </c>
      <c r="G34" s="2"/>
      <c r="I34" s="13">
        <v>9132</v>
      </c>
      <c r="J34" s="2"/>
      <c r="L34" s="135">
        <f t="shared" si="0"/>
        <v>0</v>
      </c>
      <c r="M34" s="135">
        <f t="shared" si="1"/>
        <v>0</v>
      </c>
    </row>
    <row r="35" spans="1:13" ht="31.5" outlineLevel="5">
      <c r="A35" s="19" t="s">
        <v>433</v>
      </c>
      <c r="B35" s="20" t="s">
        <v>2</v>
      </c>
      <c r="C35" s="20" t="s">
        <v>14</v>
      </c>
      <c r="D35" s="20" t="s">
        <v>19</v>
      </c>
      <c r="E35" s="20" t="s">
        <v>1</v>
      </c>
      <c r="F35" s="13">
        <f>F36</f>
        <v>9132</v>
      </c>
      <c r="G35" s="2"/>
      <c r="I35" s="13">
        <v>9132</v>
      </c>
      <c r="J35" s="2"/>
      <c r="L35" s="135">
        <f t="shared" si="0"/>
        <v>0</v>
      </c>
      <c r="M35" s="135">
        <f t="shared" si="1"/>
        <v>0</v>
      </c>
    </row>
    <row r="36" spans="1:13" ht="31.5" outlineLevel="6">
      <c r="A36" s="19" t="s">
        <v>697</v>
      </c>
      <c r="B36" s="20" t="s">
        <v>2</v>
      </c>
      <c r="C36" s="20" t="s">
        <v>14</v>
      </c>
      <c r="D36" s="20" t="s">
        <v>19</v>
      </c>
      <c r="E36" s="20" t="s">
        <v>17</v>
      </c>
      <c r="F36" s="13">
        <f>'Приложение_7 '!G38</f>
        <v>9132</v>
      </c>
      <c r="G36" s="2"/>
      <c r="I36" s="13">
        <v>9132</v>
      </c>
      <c r="J36" s="2"/>
      <c r="L36" s="135">
        <f t="shared" si="0"/>
        <v>0</v>
      </c>
      <c r="M36" s="135">
        <f t="shared" si="1"/>
        <v>0</v>
      </c>
    </row>
    <row r="37" spans="1:13" ht="15.75" outlineLevel="2">
      <c r="A37" s="101" t="s">
        <v>493</v>
      </c>
      <c r="B37" s="102" t="s">
        <v>2</v>
      </c>
      <c r="C37" s="102" t="s">
        <v>14</v>
      </c>
      <c r="D37" s="102" t="s">
        <v>11</v>
      </c>
      <c r="E37" s="102" t="s">
        <v>1</v>
      </c>
      <c r="F37" s="12">
        <f>F38+F40+F44+F42</f>
        <v>3426967.9699999997</v>
      </c>
      <c r="G37" s="1"/>
      <c r="I37" s="12">
        <v>4835225</v>
      </c>
      <c r="J37" s="1"/>
      <c r="L37" s="135">
        <f t="shared" si="0"/>
        <v>-1408257.0300000003</v>
      </c>
      <c r="M37" s="135">
        <f t="shared" si="1"/>
        <v>0</v>
      </c>
    </row>
    <row r="38" spans="1:13" ht="47.25" outlineLevel="5">
      <c r="A38" s="19" t="s">
        <v>436</v>
      </c>
      <c r="B38" s="20" t="s">
        <v>2</v>
      </c>
      <c r="C38" s="20" t="s">
        <v>14</v>
      </c>
      <c r="D38" s="20" t="s">
        <v>20</v>
      </c>
      <c r="E38" s="20" t="s">
        <v>1</v>
      </c>
      <c r="F38" s="13">
        <f>F39</f>
        <v>0</v>
      </c>
      <c r="G38" s="2"/>
      <c r="I38" s="13">
        <v>1714645</v>
      </c>
      <c r="J38" s="2"/>
      <c r="L38" s="135">
        <f t="shared" si="0"/>
        <v>-1714645</v>
      </c>
      <c r="M38" s="135">
        <f t="shared" si="1"/>
        <v>0</v>
      </c>
    </row>
    <row r="39" spans="1:13" ht="78.75" outlineLevel="6">
      <c r="A39" s="19" t="s">
        <v>712</v>
      </c>
      <c r="B39" s="20" t="s">
        <v>2</v>
      </c>
      <c r="C39" s="20" t="s">
        <v>14</v>
      </c>
      <c r="D39" s="20" t="s">
        <v>20</v>
      </c>
      <c r="E39" s="20" t="s">
        <v>10</v>
      </c>
      <c r="F39" s="13">
        <f>'Приложение_7 '!G41</f>
        <v>0</v>
      </c>
      <c r="G39" s="2"/>
      <c r="I39" s="13">
        <v>1714645</v>
      </c>
      <c r="J39" s="2"/>
      <c r="L39" s="135">
        <f t="shared" si="0"/>
        <v>-1714645</v>
      </c>
      <c r="M39" s="135">
        <f t="shared" si="1"/>
        <v>0</v>
      </c>
    </row>
    <row r="40" spans="1:13" ht="31.5" outlineLevel="5">
      <c r="A40" s="19" t="s">
        <v>437</v>
      </c>
      <c r="B40" s="20" t="s">
        <v>2</v>
      </c>
      <c r="C40" s="20" t="s">
        <v>14</v>
      </c>
      <c r="D40" s="20" t="s">
        <v>21</v>
      </c>
      <c r="E40" s="20" t="s">
        <v>1</v>
      </c>
      <c r="F40" s="13">
        <f>F41</f>
        <v>2987580</v>
      </c>
      <c r="G40" s="1"/>
      <c r="I40" s="13">
        <v>2987580</v>
      </c>
      <c r="J40" s="1"/>
      <c r="L40" s="135">
        <f t="shared" si="0"/>
        <v>0</v>
      </c>
      <c r="M40" s="135">
        <f t="shared" si="1"/>
        <v>0</v>
      </c>
    </row>
    <row r="41" spans="1:13" ht="78.75" outlineLevel="6">
      <c r="A41" s="19" t="s">
        <v>712</v>
      </c>
      <c r="B41" s="20" t="s">
        <v>2</v>
      </c>
      <c r="C41" s="20" t="s">
        <v>14</v>
      </c>
      <c r="D41" s="20" t="s">
        <v>21</v>
      </c>
      <c r="E41" s="20" t="s">
        <v>10</v>
      </c>
      <c r="F41" s="13">
        <f>'Приложение_7 '!G43</f>
        <v>2987580</v>
      </c>
      <c r="G41" s="2"/>
      <c r="I41" s="13">
        <v>2987580</v>
      </c>
      <c r="J41" s="2"/>
      <c r="L41" s="135">
        <f t="shared" si="0"/>
        <v>0</v>
      </c>
      <c r="M41" s="135">
        <f t="shared" si="1"/>
        <v>0</v>
      </c>
    </row>
    <row r="42" spans="1:13" ht="47.25" outlineLevel="6">
      <c r="A42" s="95" t="s">
        <v>439</v>
      </c>
      <c r="B42" s="96" t="s">
        <v>2</v>
      </c>
      <c r="C42" s="96" t="s">
        <v>14</v>
      </c>
      <c r="D42" s="96" t="s">
        <v>62</v>
      </c>
      <c r="E42" s="96" t="s">
        <v>1</v>
      </c>
      <c r="F42" s="13">
        <f>F43</f>
        <v>306387.97</v>
      </c>
      <c r="G42" s="2"/>
      <c r="I42" s="13"/>
      <c r="J42" s="2"/>
      <c r="L42" s="135"/>
      <c r="M42" s="135"/>
    </row>
    <row r="43" spans="1:13" ht="78.75" outlineLevel="6">
      <c r="A43" s="95" t="s">
        <v>712</v>
      </c>
      <c r="B43" s="96" t="s">
        <v>2</v>
      </c>
      <c r="C43" s="96" t="s">
        <v>14</v>
      </c>
      <c r="D43" s="96" t="s">
        <v>62</v>
      </c>
      <c r="E43" s="96" t="s">
        <v>10</v>
      </c>
      <c r="F43" s="13">
        <f>'Приложение_7 '!G44</f>
        <v>306387.97</v>
      </c>
      <c r="G43" s="2"/>
      <c r="I43" s="13"/>
      <c r="J43" s="2"/>
      <c r="L43" s="135"/>
      <c r="M43" s="135"/>
    </row>
    <row r="44" spans="1:13" ht="63" outlineLevel="5">
      <c r="A44" s="19" t="s">
        <v>435</v>
      </c>
      <c r="B44" s="20" t="s">
        <v>2</v>
      </c>
      <c r="C44" s="20" t="s">
        <v>14</v>
      </c>
      <c r="D44" s="20" t="s">
        <v>13</v>
      </c>
      <c r="E44" s="20" t="s">
        <v>1</v>
      </c>
      <c r="F44" s="13">
        <f>F45</f>
        <v>133000</v>
      </c>
      <c r="G44" s="2"/>
      <c r="I44" s="13">
        <v>133000</v>
      </c>
      <c r="J44" s="2"/>
      <c r="L44" s="135">
        <f t="shared" si="0"/>
        <v>0</v>
      </c>
      <c r="M44" s="135">
        <f t="shared" si="1"/>
        <v>0</v>
      </c>
    </row>
    <row r="45" spans="1:13" ht="78.75" outlineLevel="6">
      <c r="A45" s="19" t="s">
        <v>712</v>
      </c>
      <c r="B45" s="20" t="s">
        <v>2</v>
      </c>
      <c r="C45" s="20" t="s">
        <v>14</v>
      </c>
      <c r="D45" s="20" t="s">
        <v>13</v>
      </c>
      <c r="E45" s="20" t="s">
        <v>10</v>
      </c>
      <c r="F45" s="13">
        <f>'Приложение_7 '!G47</f>
        <v>133000</v>
      </c>
      <c r="G45" s="2"/>
      <c r="I45" s="13">
        <v>133000</v>
      </c>
      <c r="J45" s="2"/>
      <c r="L45" s="135">
        <f t="shared" si="0"/>
        <v>0</v>
      </c>
      <c r="M45" s="135">
        <f t="shared" si="1"/>
        <v>0</v>
      </c>
    </row>
    <row r="46" spans="1:13" s="134" customFormat="1" ht="63" outlineLevel="1">
      <c r="A46" s="101" t="s">
        <v>669</v>
      </c>
      <c r="B46" s="102" t="s">
        <v>2</v>
      </c>
      <c r="C46" s="102" t="s">
        <v>22</v>
      </c>
      <c r="D46" s="102" t="s">
        <v>4</v>
      </c>
      <c r="E46" s="102" t="s">
        <v>1</v>
      </c>
      <c r="F46" s="12">
        <f>F47+F71+F80</f>
        <v>78676842.02000001</v>
      </c>
      <c r="G46" s="1"/>
      <c r="I46" s="12">
        <v>78676842.02</v>
      </c>
      <c r="J46" s="1"/>
      <c r="L46" s="135">
        <f t="shared" si="0"/>
        <v>0</v>
      </c>
      <c r="M46" s="135">
        <f t="shared" si="1"/>
        <v>0</v>
      </c>
    </row>
    <row r="47" spans="1:13" ht="31.5" outlineLevel="2">
      <c r="A47" s="101" t="s">
        <v>661</v>
      </c>
      <c r="B47" s="102" t="s">
        <v>2</v>
      </c>
      <c r="C47" s="102" t="s">
        <v>22</v>
      </c>
      <c r="D47" s="102" t="s">
        <v>23</v>
      </c>
      <c r="E47" s="102" t="s">
        <v>1</v>
      </c>
      <c r="F47" s="12">
        <f>F48</f>
        <v>16476318.66</v>
      </c>
      <c r="G47" s="1"/>
      <c r="I47" s="12">
        <v>16476318.66</v>
      </c>
      <c r="J47" s="1"/>
      <c r="L47" s="135">
        <f t="shared" si="0"/>
        <v>0</v>
      </c>
      <c r="M47" s="135">
        <f t="shared" si="1"/>
        <v>0</v>
      </c>
    </row>
    <row r="48" spans="1:13" ht="47.25" outlineLevel="3">
      <c r="A48" s="101" t="s">
        <v>618</v>
      </c>
      <c r="B48" s="102" t="s">
        <v>2</v>
      </c>
      <c r="C48" s="102" t="s">
        <v>22</v>
      </c>
      <c r="D48" s="102" t="s">
        <v>24</v>
      </c>
      <c r="E48" s="102" t="s">
        <v>1</v>
      </c>
      <c r="F48" s="12">
        <f>F49+F4+F52+F57+F64</f>
        <v>16476318.66</v>
      </c>
      <c r="G48" s="1"/>
      <c r="I48" s="12">
        <v>16476318.66</v>
      </c>
      <c r="J48" s="1"/>
      <c r="L48" s="135">
        <f t="shared" si="0"/>
        <v>0</v>
      </c>
      <c r="M48" s="135">
        <f t="shared" si="1"/>
        <v>0</v>
      </c>
    </row>
    <row r="49" spans="1:13" ht="126" outlineLevel="4">
      <c r="A49" s="19" t="s">
        <v>494</v>
      </c>
      <c r="B49" s="20" t="s">
        <v>2</v>
      </c>
      <c r="C49" s="20" t="s">
        <v>22</v>
      </c>
      <c r="D49" s="20" t="s">
        <v>25</v>
      </c>
      <c r="E49" s="20" t="s">
        <v>1</v>
      </c>
      <c r="F49" s="13">
        <f>F50</f>
        <v>1373779.26</v>
      </c>
      <c r="G49" s="2"/>
      <c r="I49" s="13">
        <v>1373779.26</v>
      </c>
      <c r="J49" s="2"/>
      <c r="L49" s="135">
        <f t="shared" si="0"/>
        <v>0</v>
      </c>
      <c r="M49" s="135">
        <f t="shared" si="1"/>
        <v>0</v>
      </c>
    </row>
    <row r="50" spans="1:13" ht="31.5" outlineLevel="5">
      <c r="A50" s="19" t="s">
        <v>437</v>
      </c>
      <c r="B50" s="20" t="s">
        <v>2</v>
      </c>
      <c r="C50" s="20" t="s">
        <v>22</v>
      </c>
      <c r="D50" s="20" t="s">
        <v>26</v>
      </c>
      <c r="E50" s="20" t="s">
        <v>1</v>
      </c>
      <c r="F50" s="13">
        <f>F51</f>
        <v>1373779.26</v>
      </c>
      <c r="G50" s="2"/>
      <c r="I50" s="13">
        <v>1373779.26</v>
      </c>
      <c r="J50" s="2"/>
      <c r="L50" s="135">
        <f t="shared" si="0"/>
        <v>0</v>
      </c>
      <c r="M50" s="135">
        <f t="shared" si="1"/>
        <v>0</v>
      </c>
    </row>
    <row r="51" spans="1:13" ht="78.75" outlineLevel="6">
      <c r="A51" s="19" t="s">
        <v>712</v>
      </c>
      <c r="B51" s="20" t="s">
        <v>2</v>
      </c>
      <c r="C51" s="20" t="s">
        <v>22</v>
      </c>
      <c r="D51" s="20" t="s">
        <v>26</v>
      </c>
      <c r="E51" s="20" t="s">
        <v>10</v>
      </c>
      <c r="F51" s="13">
        <f>'Приложение_7 '!G593</f>
        <v>1373779.26</v>
      </c>
      <c r="G51" s="2"/>
      <c r="I51" s="13">
        <v>1373779.26</v>
      </c>
      <c r="J51" s="2"/>
      <c r="L51" s="135">
        <f t="shared" si="0"/>
        <v>0</v>
      </c>
      <c r="M51" s="135">
        <f t="shared" si="1"/>
        <v>0</v>
      </c>
    </row>
    <row r="52" spans="1:13" ht="78.75" outlineLevel="4">
      <c r="A52" s="19" t="s">
        <v>495</v>
      </c>
      <c r="B52" s="20" t="s">
        <v>2</v>
      </c>
      <c r="C52" s="20" t="s">
        <v>22</v>
      </c>
      <c r="D52" s="20" t="s">
        <v>27</v>
      </c>
      <c r="E52" s="20" t="s">
        <v>1</v>
      </c>
      <c r="F52" s="13">
        <f>F53+F55</f>
        <v>2124094.82</v>
      </c>
      <c r="G52" s="2"/>
      <c r="I52" s="13">
        <v>2124094.82</v>
      </c>
      <c r="J52" s="2"/>
      <c r="L52" s="135">
        <f t="shared" si="0"/>
        <v>0</v>
      </c>
      <c r="M52" s="135">
        <f t="shared" si="1"/>
        <v>0</v>
      </c>
    </row>
    <row r="53" spans="1:13" ht="31.5" outlineLevel="5">
      <c r="A53" s="19" t="s">
        <v>437</v>
      </c>
      <c r="B53" s="20" t="s">
        <v>2</v>
      </c>
      <c r="C53" s="20" t="s">
        <v>22</v>
      </c>
      <c r="D53" s="20" t="s">
        <v>28</v>
      </c>
      <c r="E53" s="20" t="s">
        <v>1</v>
      </c>
      <c r="F53" s="13">
        <f>F54</f>
        <v>2099094.82</v>
      </c>
      <c r="G53" s="2"/>
      <c r="I53" s="13">
        <v>2099094.82</v>
      </c>
      <c r="J53" s="2"/>
      <c r="L53" s="135">
        <f t="shared" si="0"/>
        <v>0</v>
      </c>
      <c r="M53" s="135">
        <f t="shared" si="1"/>
        <v>0</v>
      </c>
    </row>
    <row r="54" spans="1:13" ht="78.75" outlineLevel="6">
      <c r="A54" s="19" t="s">
        <v>712</v>
      </c>
      <c r="B54" s="20" t="s">
        <v>2</v>
      </c>
      <c r="C54" s="20" t="s">
        <v>22</v>
      </c>
      <c r="D54" s="20" t="s">
        <v>28</v>
      </c>
      <c r="E54" s="20" t="s">
        <v>10</v>
      </c>
      <c r="F54" s="13">
        <f>'Приложение_7 '!G596</f>
        <v>2099094.82</v>
      </c>
      <c r="G54" s="2"/>
      <c r="I54" s="13">
        <v>2099094.82</v>
      </c>
      <c r="J54" s="2"/>
      <c r="L54" s="135">
        <f t="shared" si="0"/>
        <v>0</v>
      </c>
      <c r="M54" s="135">
        <f t="shared" si="1"/>
        <v>0</v>
      </c>
    </row>
    <row r="55" spans="1:13" ht="63" outlineLevel="5">
      <c r="A55" s="19" t="s">
        <v>435</v>
      </c>
      <c r="B55" s="20" t="s">
        <v>2</v>
      </c>
      <c r="C55" s="20" t="s">
        <v>22</v>
      </c>
      <c r="D55" s="20" t="s">
        <v>29</v>
      </c>
      <c r="E55" s="20" t="s">
        <v>1</v>
      </c>
      <c r="F55" s="13">
        <f>F56</f>
        <v>25000</v>
      </c>
      <c r="G55" s="2"/>
      <c r="I55" s="13">
        <v>25000</v>
      </c>
      <c r="J55" s="2"/>
      <c r="L55" s="135">
        <f t="shared" si="0"/>
        <v>0</v>
      </c>
      <c r="M55" s="135">
        <f t="shared" si="1"/>
        <v>0</v>
      </c>
    </row>
    <row r="56" spans="1:13" ht="78.75" outlineLevel="6">
      <c r="A56" s="19" t="s">
        <v>712</v>
      </c>
      <c r="B56" s="20" t="s">
        <v>2</v>
      </c>
      <c r="C56" s="20" t="s">
        <v>22</v>
      </c>
      <c r="D56" s="20" t="s">
        <v>29</v>
      </c>
      <c r="E56" s="20" t="s">
        <v>10</v>
      </c>
      <c r="F56" s="13">
        <f>'Приложение_7 '!G598</f>
        <v>25000</v>
      </c>
      <c r="G56" s="2"/>
      <c r="I56" s="13">
        <v>25000</v>
      </c>
      <c r="J56" s="2"/>
      <c r="L56" s="135">
        <f t="shared" si="0"/>
        <v>0</v>
      </c>
      <c r="M56" s="135">
        <f t="shared" si="1"/>
        <v>0</v>
      </c>
    </row>
    <row r="57" spans="1:13" ht="110.25" outlineLevel="4">
      <c r="A57" s="19" t="s">
        <v>496</v>
      </c>
      <c r="B57" s="20" t="s">
        <v>2</v>
      </c>
      <c r="C57" s="20" t="s">
        <v>22</v>
      </c>
      <c r="D57" s="20" t="s">
        <v>30</v>
      </c>
      <c r="E57" s="20" t="s">
        <v>1</v>
      </c>
      <c r="F57" s="13">
        <f>F58+F60+F62</f>
        <v>5902579.31</v>
      </c>
      <c r="G57" s="2"/>
      <c r="I57" s="13">
        <v>5902579.31</v>
      </c>
      <c r="J57" s="2"/>
      <c r="L57" s="135">
        <f t="shared" si="0"/>
        <v>0</v>
      </c>
      <c r="M57" s="135">
        <f t="shared" si="1"/>
        <v>0</v>
      </c>
    </row>
    <row r="58" spans="1:13" ht="31.5" outlineLevel="5">
      <c r="A58" s="19" t="s">
        <v>437</v>
      </c>
      <c r="B58" s="20" t="s">
        <v>2</v>
      </c>
      <c r="C58" s="20" t="s">
        <v>22</v>
      </c>
      <c r="D58" s="20" t="s">
        <v>31</v>
      </c>
      <c r="E58" s="20" t="s">
        <v>1</v>
      </c>
      <c r="F58" s="13">
        <f>F59</f>
        <v>5841197.31</v>
      </c>
      <c r="G58" s="2"/>
      <c r="I58" s="13">
        <v>5841197.31</v>
      </c>
      <c r="J58" s="2"/>
      <c r="L58" s="135">
        <f t="shared" si="0"/>
        <v>0</v>
      </c>
      <c r="M58" s="135">
        <f t="shared" si="1"/>
        <v>0</v>
      </c>
    </row>
    <row r="59" spans="1:13" ht="78.75" outlineLevel="6">
      <c r="A59" s="19" t="s">
        <v>712</v>
      </c>
      <c r="B59" s="20" t="s">
        <v>2</v>
      </c>
      <c r="C59" s="20" t="s">
        <v>22</v>
      </c>
      <c r="D59" s="20" t="s">
        <v>31</v>
      </c>
      <c r="E59" s="20" t="s">
        <v>10</v>
      </c>
      <c r="F59" s="13">
        <f>'Приложение_7 '!G601</f>
        <v>5841197.31</v>
      </c>
      <c r="G59" s="2"/>
      <c r="I59" s="13">
        <v>5841197.31</v>
      </c>
      <c r="J59" s="2"/>
      <c r="L59" s="135">
        <f t="shared" si="0"/>
        <v>0</v>
      </c>
      <c r="M59" s="135">
        <f t="shared" si="1"/>
        <v>0</v>
      </c>
    </row>
    <row r="60" spans="1:13" ht="31.5" outlineLevel="5">
      <c r="A60" s="19" t="s">
        <v>433</v>
      </c>
      <c r="B60" s="20" t="s">
        <v>2</v>
      </c>
      <c r="C60" s="20" t="s">
        <v>22</v>
      </c>
      <c r="D60" s="20" t="s">
        <v>32</v>
      </c>
      <c r="E60" s="20" t="s">
        <v>1</v>
      </c>
      <c r="F60" s="13">
        <f>F61</f>
        <v>900</v>
      </c>
      <c r="G60" s="2"/>
      <c r="I60" s="13">
        <v>900</v>
      </c>
      <c r="J60" s="2"/>
      <c r="L60" s="135">
        <f t="shared" si="0"/>
        <v>0</v>
      </c>
      <c r="M60" s="135">
        <f t="shared" si="1"/>
        <v>0</v>
      </c>
    </row>
    <row r="61" spans="1:13" ht="78.75" outlineLevel="6">
      <c r="A61" s="19" t="s">
        <v>712</v>
      </c>
      <c r="B61" s="20" t="s">
        <v>2</v>
      </c>
      <c r="C61" s="20" t="s">
        <v>22</v>
      </c>
      <c r="D61" s="20" t="s">
        <v>32</v>
      </c>
      <c r="E61" s="20" t="s">
        <v>10</v>
      </c>
      <c r="F61" s="13">
        <f>'Приложение_7 '!G603</f>
        <v>900</v>
      </c>
      <c r="G61" s="2"/>
      <c r="I61" s="13">
        <v>900</v>
      </c>
      <c r="J61" s="2"/>
      <c r="L61" s="135">
        <f t="shared" si="0"/>
        <v>0</v>
      </c>
      <c r="M61" s="135">
        <f t="shared" si="1"/>
        <v>0</v>
      </c>
    </row>
    <row r="62" spans="1:13" ht="63" outlineLevel="5">
      <c r="A62" s="19" t="s">
        <v>435</v>
      </c>
      <c r="B62" s="20" t="s">
        <v>2</v>
      </c>
      <c r="C62" s="20" t="s">
        <v>22</v>
      </c>
      <c r="D62" s="20" t="s">
        <v>33</v>
      </c>
      <c r="E62" s="20" t="s">
        <v>1</v>
      </c>
      <c r="F62" s="13">
        <f>F63</f>
        <v>60482</v>
      </c>
      <c r="G62" s="2"/>
      <c r="I62" s="13">
        <v>60482</v>
      </c>
      <c r="J62" s="2"/>
      <c r="L62" s="135">
        <f t="shared" si="0"/>
        <v>0</v>
      </c>
      <c r="M62" s="135">
        <f t="shared" si="1"/>
        <v>0</v>
      </c>
    </row>
    <row r="63" spans="1:13" ht="95.25" customHeight="1" outlineLevel="6">
      <c r="A63" s="19" t="s">
        <v>712</v>
      </c>
      <c r="B63" s="20" t="s">
        <v>2</v>
      </c>
      <c r="C63" s="20" t="s">
        <v>22</v>
      </c>
      <c r="D63" s="20" t="s">
        <v>33</v>
      </c>
      <c r="E63" s="20" t="s">
        <v>10</v>
      </c>
      <c r="F63" s="13">
        <f>'Приложение_7 '!G605</f>
        <v>60482</v>
      </c>
      <c r="G63" s="2"/>
      <c r="I63" s="13">
        <v>60482</v>
      </c>
      <c r="J63" s="2"/>
      <c r="L63" s="135">
        <f t="shared" si="0"/>
        <v>0</v>
      </c>
      <c r="M63" s="135">
        <f t="shared" si="1"/>
        <v>0</v>
      </c>
    </row>
    <row r="64" spans="1:13" ht="126" outlineLevel="4">
      <c r="A64" s="19" t="s">
        <v>497</v>
      </c>
      <c r="B64" s="20" t="s">
        <v>2</v>
      </c>
      <c r="C64" s="20" t="s">
        <v>22</v>
      </c>
      <c r="D64" s="20" t="s">
        <v>34</v>
      </c>
      <c r="E64" s="20" t="s">
        <v>1</v>
      </c>
      <c r="F64" s="13">
        <f>F65+F67+F69</f>
        <v>7075865.27</v>
      </c>
      <c r="G64" s="2"/>
      <c r="I64" s="13">
        <v>7075865.27</v>
      </c>
      <c r="J64" s="2"/>
      <c r="L64" s="135">
        <f t="shared" si="0"/>
        <v>0</v>
      </c>
      <c r="M64" s="135">
        <f t="shared" si="1"/>
        <v>0</v>
      </c>
    </row>
    <row r="65" spans="1:13" ht="31.5" outlineLevel="5">
      <c r="A65" s="19" t="s">
        <v>437</v>
      </c>
      <c r="B65" s="20" t="s">
        <v>2</v>
      </c>
      <c r="C65" s="20" t="s">
        <v>22</v>
      </c>
      <c r="D65" s="20" t="s">
        <v>35</v>
      </c>
      <c r="E65" s="20" t="s">
        <v>1</v>
      </c>
      <c r="F65" s="13">
        <f>F66</f>
        <v>7012233.27</v>
      </c>
      <c r="G65" s="2"/>
      <c r="I65" s="13">
        <v>7012233.27</v>
      </c>
      <c r="J65" s="2"/>
      <c r="L65" s="135">
        <f t="shared" si="0"/>
        <v>0</v>
      </c>
      <c r="M65" s="135">
        <f t="shared" si="1"/>
        <v>0</v>
      </c>
    </row>
    <row r="66" spans="1:13" ht="78.75" outlineLevel="6">
      <c r="A66" s="19" t="s">
        <v>712</v>
      </c>
      <c r="B66" s="20" t="s">
        <v>2</v>
      </c>
      <c r="C66" s="20" t="s">
        <v>22</v>
      </c>
      <c r="D66" s="20" t="s">
        <v>35</v>
      </c>
      <c r="E66" s="20" t="s">
        <v>10</v>
      </c>
      <c r="F66" s="13">
        <f>'Приложение_7 '!G608</f>
        <v>7012233.27</v>
      </c>
      <c r="G66" s="2"/>
      <c r="I66" s="13">
        <v>7012233.27</v>
      </c>
      <c r="J66" s="2"/>
      <c r="L66" s="135">
        <f t="shared" si="0"/>
        <v>0</v>
      </c>
      <c r="M66" s="135">
        <f t="shared" si="1"/>
        <v>0</v>
      </c>
    </row>
    <row r="67" spans="1:13" ht="31.5" outlineLevel="5">
      <c r="A67" s="19" t="s">
        <v>433</v>
      </c>
      <c r="B67" s="20" t="s">
        <v>2</v>
      </c>
      <c r="C67" s="20" t="s">
        <v>22</v>
      </c>
      <c r="D67" s="20" t="s">
        <v>36</v>
      </c>
      <c r="E67" s="20" t="s">
        <v>1</v>
      </c>
      <c r="F67" s="13">
        <f>F68</f>
        <v>2250</v>
      </c>
      <c r="G67" s="2"/>
      <c r="I67" s="13">
        <v>2250</v>
      </c>
      <c r="J67" s="2"/>
      <c r="L67" s="135">
        <f t="shared" si="0"/>
        <v>0</v>
      </c>
      <c r="M67" s="135">
        <f t="shared" si="1"/>
        <v>0</v>
      </c>
    </row>
    <row r="68" spans="1:13" ht="78.75" outlineLevel="6">
      <c r="A68" s="19" t="s">
        <v>712</v>
      </c>
      <c r="B68" s="20" t="s">
        <v>2</v>
      </c>
      <c r="C68" s="20" t="s">
        <v>22</v>
      </c>
      <c r="D68" s="20" t="s">
        <v>36</v>
      </c>
      <c r="E68" s="20" t="s">
        <v>10</v>
      </c>
      <c r="F68" s="13">
        <f>'Приложение_7 '!G610</f>
        <v>2250</v>
      </c>
      <c r="G68" s="2"/>
      <c r="I68" s="13">
        <v>2250</v>
      </c>
      <c r="J68" s="2"/>
      <c r="L68" s="135">
        <f t="shared" si="0"/>
        <v>0</v>
      </c>
      <c r="M68" s="135">
        <f t="shared" si="1"/>
        <v>0</v>
      </c>
    </row>
    <row r="69" spans="1:13" ht="63" outlineLevel="5">
      <c r="A69" s="19" t="s">
        <v>435</v>
      </c>
      <c r="B69" s="20" t="s">
        <v>2</v>
      </c>
      <c r="C69" s="20" t="s">
        <v>22</v>
      </c>
      <c r="D69" s="20" t="s">
        <v>37</v>
      </c>
      <c r="E69" s="20" t="s">
        <v>1</v>
      </c>
      <c r="F69" s="13">
        <f>F70</f>
        <v>61382</v>
      </c>
      <c r="G69" s="2"/>
      <c r="I69" s="13">
        <v>61382</v>
      </c>
      <c r="J69" s="2"/>
      <c r="L69" s="135">
        <f t="shared" si="0"/>
        <v>0</v>
      </c>
      <c r="M69" s="135">
        <f t="shared" si="1"/>
        <v>0</v>
      </c>
    </row>
    <row r="70" spans="1:13" ht="78.75" outlineLevel="6">
      <c r="A70" s="19" t="s">
        <v>712</v>
      </c>
      <c r="B70" s="20" t="s">
        <v>2</v>
      </c>
      <c r="C70" s="20" t="s">
        <v>22</v>
      </c>
      <c r="D70" s="20" t="s">
        <v>37</v>
      </c>
      <c r="E70" s="20" t="s">
        <v>10</v>
      </c>
      <c r="F70" s="13">
        <f>'Приложение_7 '!G612</f>
        <v>61382</v>
      </c>
      <c r="G70" s="2"/>
      <c r="I70" s="13">
        <v>61382</v>
      </c>
      <c r="J70" s="2"/>
      <c r="L70" s="135">
        <f t="shared" si="0"/>
        <v>0</v>
      </c>
      <c r="M70" s="135">
        <f t="shared" si="1"/>
        <v>0</v>
      </c>
    </row>
    <row r="71" spans="1:13" ht="63" outlineLevel="2">
      <c r="A71" s="101" t="s">
        <v>489</v>
      </c>
      <c r="B71" s="102" t="s">
        <v>2</v>
      </c>
      <c r="C71" s="102" t="s">
        <v>22</v>
      </c>
      <c r="D71" s="102" t="s">
        <v>38</v>
      </c>
      <c r="E71" s="102" t="s">
        <v>1</v>
      </c>
      <c r="F71" s="12">
        <f>F72</f>
        <v>10743162</v>
      </c>
      <c r="G71" s="1"/>
      <c r="I71" s="12">
        <v>10743162</v>
      </c>
      <c r="J71" s="1"/>
      <c r="L71" s="135">
        <f t="shared" si="0"/>
        <v>0</v>
      </c>
      <c r="M71" s="135">
        <f t="shared" si="1"/>
        <v>0</v>
      </c>
    </row>
    <row r="72" spans="1:13" ht="31.5" outlineLevel="3">
      <c r="A72" s="101" t="s">
        <v>619</v>
      </c>
      <c r="B72" s="102" t="s">
        <v>2</v>
      </c>
      <c r="C72" s="102" t="s">
        <v>22</v>
      </c>
      <c r="D72" s="102" t="s">
        <v>39</v>
      </c>
      <c r="E72" s="102" t="s">
        <v>1</v>
      </c>
      <c r="F72" s="12">
        <f>F73</f>
        <v>10743162</v>
      </c>
      <c r="G72" s="1"/>
      <c r="I72" s="12">
        <v>10743162</v>
      </c>
      <c r="J72" s="1"/>
      <c r="L72" s="135">
        <f t="shared" si="0"/>
        <v>0</v>
      </c>
      <c r="M72" s="135">
        <f t="shared" si="1"/>
        <v>0</v>
      </c>
    </row>
    <row r="73" spans="1:13" ht="63" outlineLevel="4">
      <c r="A73" s="19" t="s">
        <v>498</v>
      </c>
      <c r="B73" s="20" t="s">
        <v>2</v>
      </c>
      <c r="C73" s="20" t="s">
        <v>22</v>
      </c>
      <c r="D73" s="20" t="s">
        <v>40</v>
      </c>
      <c r="E73" s="20" t="s">
        <v>1</v>
      </c>
      <c r="F73" s="13">
        <f>F74+F78+F76</f>
        <v>10743162</v>
      </c>
      <c r="G73" s="2"/>
      <c r="I73" s="13">
        <v>10743162</v>
      </c>
      <c r="J73" s="2"/>
      <c r="L73" s="135">
        <f t="shared" si="0"/>
        <v>0</v>
      </c>
      <c r="M73" s="135">
        <f t="shared" si="1"/>
        <v>0</v>
      </c>
    </row>
    <row r="74" spans="1:13" ht="31.5" outlineLevel="5">
      <c r="A74" s="19" t="s">
        <v>437</v>
      </c>
      <c r="B74" s="20" t="s">
        <v>2</v>
      </c>
      <c r="C74" s="20" t="s">
        <v>22</v>
      </c>
      <c r="D74" s="20" t="s">
        <v>41</v>
      </c>
      <c r="E74" s="20" t="s">
        <v>1</v>
      </c>
      <c r="F74" s="13">
        <f>F75</f>
        <v>10372616</v>
      </c>
      <c r="G74" s="2"/>
      <c r="I74" s="13">
        <v>10373316</v>
      </c>
      <c r="J74" s="2"/>
      <c r="L74" s="135">
        <f t="shared" si="0"/>
        <v>-700</v>
      </c>
      <c r="M74" s="135">
        <f t="shared" si="1"/>
        <v>0</v>
      </c>
    </row>
    <row r="75" spans="1:13" ht="78.75" outlineLevel="6">
      <c r="A75" s="19" t="s">
        <v>712</v>
      </c>
      <c r="B75" s="20" t="s">
        <v>2</v>
      </c>
      <c r="C75" s="20" t="s">
        <v>22</v>
      </c>
      <c r="D75" s="20" t="s">
        <v>41</v>
      </c>
      <c r="E75" s="20" t="s">
        <v>10</v>
      </c>
      <c r="F75" s="13">
        <f>'Приложение_7 '!G543</f>
        <v>10372616</v>
      </c>
      <c r="G75" s="2"/>
      <c r="I75" s="13">
        <v>10373316</v>
      </c>
      <c r="J75" s="2"/>
      <c r="L75" s="135">
        <f t="shared" si="0"/>
        <v>-700</v>
      </c>
      <c r="M75" s="135">
        <f t="shared" si="1"/>
        <v>0</v>
      </c>
    </row>
    <row r="76" spans="1:13" ht="31.5" outlineLevel="6">
      <c r="A76" s="95" t="s">
        <v>433</v>
      </c>
      <c r="B76" s="96" t="s">
        <v>2</v>
      </c>
      <c r="C76" s="96" t="s">
        <v>22</v>
      </c>
      <c r="D76" s="96" t="s">
        <v>1252</v>
      </c>
      <c r="E76" s="96" t="s">
        <v>1</v>
      </c>
      <c r="F76" s="13">
        <f>F77</f>
        <v>700</v>
      </c>
      <c r="G76" s="2"/>
      <c r="I76" s="13"/>
      <c r="J76" s="2"/>
      <c r="L76" s="135"/>
      <c r="M76" s="135"/>
    </row>
    <row r="77" spans="1:13" ht="78.75" outlineLevel="6">
      <c r="A77" s="95" t="s">
        <v>712</v>
      </c>
      <c r="B77" s="96" t="s">
        <v>2</v>
      </c>
      <c r="C77" s="96" t="s">
        <v>22</v>
      </c>
      <c r="D77" s="96" t="s">
        <v>1252</v>
      </c>
      <c r="E77" s="96" t="s">
        <v>10</v>
      </c>
      <c r="F77" s="13">
        <f>'Приложение_7 '!G545</f>
        <v>700</v>
      </c>
      <c r="G77" s="2"/>
      <c r="I77" s="13"/>
      <c r="J77" s="2"/>
      <c r="L77" s="135"/>
      <c r="M77" s="135"/>
    </row>
    <row r="78" spans="1:13" ht="63" outlineLevel="5">
      <c r="A78" s="19" t="s">
        <v>435</v>
      </c>
      <c r="B78" s="20" t="s">
        <v>2</v>
      </c>
      <c r="C78" s="20" t="s">
        <v>22</v>
      </c>
      <c r="D78" s="20" t="s">
        <v>42</v>
      </c>
      <c r="E78" s="20" t="s">
        <v>1</v>
      </c>
      <c r="F78" s="13">
        <f>F79</f>
        <v>369846</v>
      </c>
      <c r="G78" s="2"/>
      <c r="I78" s="13">
        <v>369846</v>
      </c>
      <c r="J78" s="2"/>
      <c r="L78" s="135">
        <f t="shared" si="0"/>
        <v>0</v>
      </c>
      <c r="M78" s="135">
        <f t="shared" si="1"/>
        <v>0</v>
      </c>
    </row>
    <row r="79" spans="1:13" ht="78.75" outlineLevel="6">
      <c r="A79" s="19" t="s">
        <v>712</v>
      </c>
      <c r="B79" s="20" t="s">
        <v>2</v>
      </c>
      <c r="C79" s="20" t="s">
        <v>22</v>
      </c>
      <c r="D79" s="20" t="s">
        <v>42</v>
      </c>
      <c r="E79" s="20" t="s">
        <v>10</v>
      </c>
      <c r="F79" s="13">
        <f>'Приложение_7 '!G547</f>
        <v>369846</v>
      </c>
      <c r="G79" s="2"/>
      <c r="I79" s="13">
        <v>369846</v>
      </c>
      <c r="J79" s="2"/>
      <c r="L79" s="135">
        <f t="shared" si="0"/>
        <v>0</v>
      </c>
      <c r="M79" s="135">
        <f t="shared" si="1"/>
        <v>0</v>
      </c>
    </row>
    <row r="80" spans="1:13" ht="47.25" outlineLevel="2">
      <c r="A80" s="101" t="s">
        <v>660</v>
      </c>
      <c r="B80" s="102" t="s">
        <v>2</v>
      </c>
      <c r="C80" s="102" t="s">
        <v>22</v>
      </c>
      <c r="D80" s="102" t="s">
        <v>6</v>
      </c>
      <c r="E80" s="102" t="s">
        <v>1</v>
      </c>
      <c r="F80" s="12">
        <f>F81+F94+F103+F109</f>
        <v>51457361.36000001</v>
      </c>
      <c r="G80" s="1"/>
      <c r="I80" s="12">
        <v>51457361.36</v>
      </c>
      <c r="J80" s="1"/>
      <c r="L80" s="135">
        <f t="shared" si="0"/>
        <v>0</v>
      </c>
      <c r="M80" s="135">
        <f t="shared" si="1"/>
        <v>0</v>
      </c>
    </row>
    <row r="81" spans="1:13" ht="31.5" outlineLevel="3">
      <c r="A81" s="101" t="s">
        <v>620</v>
      </c>
      <c r="B81" s="102" t="s">
        <v>2</v>
      </c>
      <c r="C81" s="102" t="s">
        <v>22</v>
      </c>
      <c r="D81" s="102" t="s">
        <v>43</v>
      </c>
      <c r="E81" s="102" t="s">
        <v>1</v>
      </c>
      <c r="F81" s="12">
        <f>F82</f>
        <v>30028735.17</v>
      </c>
      <c r="G81" s="1"/>
      <c r="I81" s="12">
        <v>30028735.17</v>
      </c>
      <c r="J81" s="1"/>
      <c r="L81" s="135">
        <f t="shared" si="0"/>
        <v>0</v>
      </c>
      <c r="M81" s="135">
        <f t="shared" si="1"/>
        <v>0</v>
      </c>
    </row>
    <row r="82" spans="1:13" ht="63" outlineLevel="4">
      <c r="A82" s="19" t="s">
        <v>499</v>
      </c>
      <c r="B82" s="20" t="s">
        <v>2</v>
      </c>
      <c r="C82" s="20" t="s">
        <v>22</v>
      </c>
      <c r="D82" s="20" t="s">
        <v>44</v>
      </c>
      <c r="E82" s="20" t="s">
        <v>1</v>
      </c>
      <c r="F82" s="13">
        <f>F83+F85+F88+F90+F92</f>
        <v>30028735.17</v>
      </c>
      <c r="G82" s="2"/>
      <c r="I82" s="13">
        <v>30028735.17</v>
      </c>
      <c r="J82" s="2"/>
      <c r="L82" s="135">
        <f t="shared" si="0"/>
        <v>0</v>
      </c>
      <c r="M82" s="135">
        <f t="shared" si="1"/>
        <v>0</v>
      </c>
    </row>
    <row r="83" spans="1:13" ht="31.5" outlineLevel="5">
      <c r="A83" s="19" t="s">
        <v>438</v>
      </c>
      <c r="B83" s="20" t="s">
        <v>2</v>
      </c>
      <c r="C83" s="20" t="s">
        <v>22</v>
      </c>
      <c r="D83" s="20" t="s">
        <v>45</v>
      </c>
      <c r="E83" s="20" t="s">
        <v>1</v>
      </c>
      <c r="F83" s="13">
        <f>F84</f>
        <v>1925844.89</v>
      </c>
      <c r="G83" s="2"/>
      <c r="I83" s="13">
        <v>1925844.89</v>
      </c>
      <c r="J83" s="2"/>
      <c r="L83" s="135">
        <f t="shared" si="0"/>
        <v>0</v>
      </c>
      <c r="M83" s="135">
        <f t="shared" si="1"/>
        <v>0</v>
      </c>
    </row>
    <row r="84" spans="1:13" ht="78.75" outlineLevel="6">
      <c r="A84" s="19" t="s">
        <v>712</v>
      </c>
      <c r="B84" s="20" t="s">
        <v>2</v>
      </c>
      <c r="C84" s="20" t="s">
        <v>22</v>
      </c>
      <c r="D84" s="20" t="s">
        <v>45</v>
      </c>
      <c r="E84" s="20" t="s">
        <v>10</v>
      </c>
      <c r="F84" s="13">
        <f>'Приложение_7 '!G69</f>
        <v>1925844.89</v>
      </c>
      <c r="G84" s="2"/>
      <c r="I84" s="13">
        <v>1925844.89</v>
      </c>
      <c r="J84" s="2"/>
      <c r="L84" s="135">
        <f t="shared" si="0"/>
        <v>0</v>
      </c>
      <c r="M84" s="135">
        <f t="shared" si="1"/>
        <v>0</v>
      </c>
    </row>
    <row r="85" spans="1:13" ht="31.5" outlineLevel="5">
      <c r="A85" s="19" t="s">
        <v>437</v>
      </c>
      <c r="B85" s="20" t="s">
        <v>2</v>
      </c>
      <c r="C85" s="20" t="s">
        <v>22</v>
      </c>
      <c r="D85" s="20" t="s">
        <v>46</v>
      </c>
      <c r="E85" s="20" t="s">
        <v>1</v>
      </c>
      <c r="F85" s="13">
        <f>F86+F87</f>
        <v>27210507.77</v>
      </c>
      <c r="G85" s="2"/>
      <c r="I85" s="13">
        <v>27210507.77</v>
      </c>
      <c r="J85" s="2"/>
      <c r="L85" s="135">
        <f aca="true" t="shared" si="2" ref="L85:L153">F85-I85</f>
        <v>0</v>
      </c>
      <c r="M85" s="135">
        <f aca="true" t="shared" si="3" ref="M85:M153">G85-J85</f>
        <v>0</v>
      </c>
    </row>
    <row r="86" spans="1:13" ht="78.75" outlineLevel="6">
      <c r="A86" s="19" t="s">
        <v>712</v>
      </c>
      <c r="B86" s="20" t="s">
        <v>2</v>
      </c>
      <c r="C86" s="20" t="s">
        <v>22</v>
      </c>
      <c r="D86" s="20" t="s">
        <v>46</v>
      </c>
      <c r="E86" s="20" t="s">
        <v>10</v>
      </c>
      <c r="F86" s="13">
        <f>'Приложение_7 '!G71</f>
        <v>27090389.31</v>
      </c>
      <c r="G86" s="2"/>
      <c r="I86" s="13">
        <v>27090389.31</v>
      </c>
      <c r="J86" s="2"/>
      <c r="L86" s="135">
        <f t="shared" si="2"/>
        <v>0</v>
      </c>
      <c r="M86" s="135">
        <f t="shared" si="3"/>
        <v>0</v>
      </c>
    </row>
    <row r="87" spans="1:13" ht="31.5" outlineLevel="6">
      <c r="A87" s="19" t="s">
        <v>698</v>
      </c>
      <c r="B87" s="20" t="s">
        <v>2</v>
      </c>
      <c r="C87" s="20" t="s">
        <v>22</v>
      </c>
      <c r="D87" s="20" t="s">
        <v>46</v>
      </c>
      <c r="E87" s="20" t="s">
        <v>47</v>
      </c>
      <c r="F87" s="13">
        <f>'Приложение_7 '!G72</f>
        <v>120118.46</v>
      </c>
      <c r="G87" s="2"/>
      <c r="I87" s="13">
        <v>120118.46</v>
      </c>
      <c r="J87" s="2"/>
      <c r="L87" s="135">
        <f t="shared" si="2"/>
        <v>0</v>
      </c>
      <c r="M87" s="135">
        <f t="shared" si="3"/>
        <v>0</v>
      </c>
    </row>
    <row r="88" spans="1:13" ht="31.5" outlineLevel="5">
      <c r="A88" s="19" t="s">
        <v>433</v>
      </c>
      <c r="B88" s="20" t="s">
        <v>2</v>
      </c>
      <c r="C88" s="20" t="s">
        <v>22</v>
      </c>
      <c r="D88" s="20" t="s">
        <v>48</v>
      </c>
      <c r="E88" s="20" t="s">
        <v>1</v>
      </c>
      <c r="F88" s="13">
        <f>F89</f>
        <v>3360</v>
      </c>
      <c r="G88" s="2"/>
      <c r="I88" s="13">
        <v>3360</v>
      </c>
      <c r="J88" s="2"/>
      <c r="L88" s="135">
        <f t="shared" si="2"/>
        <v>0</v>
      </c>
      <c r="M88" s="135">
        <f t="shared" si="3"/>
        <v>0</v>
      </c>
    </row>
    <row r="89" spans="1:13" ht="78.75" outlineLevel="6">
      <c r="A89" s="19" t="s">
        <v>712</v>
      </c>
      <c r="B89" s="20" t="s">
        <v>2</v>
      </c>
      <c r="C89" s="20" t="s">
        <v>22</v>
      </c>
      <c r="D89" s="20" t="s">
        <v>48</v>
      </c>
      <c r="E89" s="20" t="s">
        <v>10</v>
      </c>
      <c r="F89" s="13">
        <f>'Приложение_7 '!G74</f>
        <v>3360</v>
      </c>
      <c r="G89" s="2"/>
      <c r="I89" s="13">
        <v>3360</v>
      </c>
      <c r="J89" s="2"/>
      <c r="L89" s="135">
        <f t="shared" si="2"/>
        <v>0</v>
      </c>
      <c r="M89" s="135">
        <f t="shared" si="3"/>
        <v>0</v>
      </c>
    </row>
    <row r="90" spans="1:13" ht="47.25" outlineLevel="5">
      <c r="A90" s="19" t="s">
        <v>439</v>
      </c>
      <c r="B90" s="20" t="s">
        <v>2</v>
      </c>
      <c r="C90" s="20" t="s">
        <v>22</v>
      </c>
      <c r="D90" s="20" t="s">
        <v>49</v>
      </c>
      <c r="E90" s="20" t="s">
        <v>1</v>
      </c>
      <c r="F90" s="13">
        <f>F91</f>
        <v>466122.51</v>
      </c>
      <c r="G90" s="2"/>
      <c r="I90" s="13">
        <v>466122.51</v>
      </c>
      <c r="J90" s="2"/>
      <c r="L90" s="135">
        <f t="shared" si="2"/>
        <v>0</v>
      </c>
      <c r="M90" s="135">
        <f t="shared" si="3"/>
        <v>0</v>
      </c>
    </row>
    <row r="91" spans="1:13" ht="78.75" outlineLevel="6">
      <c r="A91" s="19" t="s">
        <v>712</v>
      </c>
      <c r="B91" s="20" t="s">
        <v>2</v>
      </c>
      <c r="C91" s="20" t="s">
        <v>22</v>
      </c>
      <c r="D91" s="20" t="s">
        <v>49</v>
      </c>
      <c r="E91" s="20" t="s">
        <v>10</v>
      </c>
      <c r="F91" s="13">
        <f>'Приложение_7 '!G76</f>
        <v>466122.51</v>
      </c>
      <c r="G91" s="2"/>
      <c r="I91" s="13">
        <v>466122.51</v>
      </c>
      <c r="J91" s="2"/>
      <c r="L91" s="135">
        <f t="shared" si="2"/>
        <v>0</v>
      </c>
      <c r="M91" s="135">
        <f t="shared" si="3"/>
        <v>0</v>
      </c>
    </row>
    <row r="92" spans="1:13" ht="63" outlineLevel="5">
      <c r="A92" s="19" t="s">
        <v>435</v>
      </c>
      <c r="B92" s="20" t="s">
        <v>2</v>
      </c>
      <c r="C92" s="20" t="s">
        <v>22</v>
      </c>
      <c r="D92" s="20" t="s">
        <v>50</v>
      </c>
      <c r="E92" s="20" t="s">
        <v>1</v>
      </c>
      <c r="F92" s="13">
        <f>F93</f>
        <v>422900</v>
      </c>
      <c r="G92" s="2"/>
      <c r="I92" s="13">
        <v>422900</v>
      </c>
      <c r="J92" s="2"/>
      <c r="L92" s="135">
        <f t="shared" si="2"/>
        <v>0</v>
      </c>
      <c r="M92" s="135">
        <f t="shared" si="3"/>
        <v>0</v>
      </c>
    </row>
    <row r="93" spans="1:13" ht="78.75" outlineLevel="6">
      <c r="A93" s="19" t="s">
        <v>712</v>
      </c>
      <c r="B93" s="20" t="s">
        <v>2</v>
      </c>
      <c r="C93" s="20" t="s">
        <v>22</v>
      </c>
      <c r="D93" s="20" t="s">
        <v>50</v>
      </c>
      <c r="E93" s="20" t="s">
        <v>10</v>
      </c>
      <c r="F93" s="13">
        <f>'Приложение_7 '!G78</f>
        <v>422900</v>
      </c>
      <c r="G93" s="2"/>
      <c r="I93" s="13">
        <v>422900</v>
      </c>
      <c r="J93" s="2"/>
      <c r="L93" s="135">
        <f t="shared" si="2"/>
        <v>0</v>
      </c>
      <c r="M93" s="135">
        <f t="shared" si="3"/>
        <v>0</v>
      </c>
    </row>
    <row r="94" spans="1:13" s="133" customFormat="1" ht="47.25" outlineLevel="3">
      <c r="A94" s="136" t="s">
        <v>621</v>
      </c>
      <c r="B94" s="137" t="s">
        <v>2</v>
      </c>
      <c r="C94" s="137" t="s">
        <v>22</v>
      </c>
      <c r="D94" s="137" t="s">
        <v>51</v>
      </c>
      <c r="E94" s="137" t="s">
        <v>1</v>
      </c>
      <c r="F94" s="138">
        <f>F95</f>
        <v>12046134.84</v>
      </c>
      <c r="G94" s="139"/>
      <c r="I94" s="138">
        <v>12044134.84</v>
      </c>
      <c r="J94" s="139"/>
      <c r="L94" s="135">
        <f t="shared" si="2"/>
        <v>2000</v>
      </c>
      <c r="M94" s="135">
        <f t="shared" si="3"/>
        <v>0</v>
      </c>
    </row>
    <row r="95" spans="1:13" ht="31.5" outlineLevel="4">
      <c r="A95" s="19" t="s">
        <v>500</v>
      </c>
      <c r="B95" s="20" t="s">
        <v>2</v>
      </c>
      <c r="C95" s="20" t="s">
        <v>22</v>
      </c>
      <c r="D95" s="20" t="s">
        <v>52</v>
      </c>
      <c r="E95" s="20" t="s">
        <v>1</v>
      </c>
      <c r="F95" s="13">
        <f>F96+F98+F101</f>
        <v>12046134.84</v>
      </c>
      <c r="G95" s="2"/>
      <c r="I95" s="13">
        <v>12044134.84</v>
      </c>
      <c r="J95" s="2"/>
      <c r="L95" s="135">
        <f t="shared" si="2"/>
        <v>2000</v>
      </c>
      <c r="M95" s="135">
        <f t="shared" si="3"/>
        <v>0</v>
      </c>
    </row>
    <row r="96" spans="1:13" ht="31.5" outlineLevel="5">
      <c r="A96" s="19" t="s">
        <v>437</v>
      </c>
      <c r="B96" s="20" t="s">
        <v>2</v>
      </c>
      <c r="C96" s="20" t="s">
        <v>22</v>
      </c>
      <c r="D96" s="20" t="s">
        <v>53</v>
      </c>
      <c r="E96" s="20" t="s">
        <v>1</v>
      </c>
      <c r="F96" s="13">
        <f>F97</f>
        <v>11794269.84</v>
      </c>
      <c r="G96" s="2"/>
      <c r="I96" s="13">
        <v>11794269.84</v>
      </c>
      <c r="J96" s="2"/>
      <c r="L96" s="135">
        <f t="shared" si="2"/>
        <v>0</v>
      </c>
      <c r="M96" s="135">
        <f t="shared" si="3"/>
        <v>0</v>
      </c>
    </row>
    <row r="97" spans="1:13" ht="78.75" outlineLevel="6">
      <c r="A97" s="19" t="s">
        <v>712</v>
      </c>
      <c r="B97" s="20" t="s">
        <v>2</v>
      </c>
      <c r="C97" s="20" t="s">
        <v>22</v>
      </c>
      <c r="D97" s="20" t="s">
        <v>53</v>
      </c>
      <c r="E97" s="20" t="s">
        <v>10</v>
      </c>
      <c r="F97" s="13">
        <f>'Приложение_7 '!G292</f>
        <v>11794269.84</v>
      </c>
      <c r="G97" s="2"/>
      <c r="I97" s="13">
        <v>11794269.84</v>
      </c>
      <c r="J97" s="2"/>
      <c r="L97" s="135">
        <f t="shared" si="2"/>
        <v>0</v>
      </c>
      <c r="M97" s="135">
        <f t="shared" si="3"/>
        <v>0</v>
      </c>
    </row>
    <row r="98" spans="1:13" ht="31.5" outlineLevel="5">
      <c r="A98" s="19" t="s">
        <v>433</v>
      </c>
      <c r="B98" s="20" t="s">
        <v>2</v>
      </c>
      <c r="C98" s="20" t="s">
        <v>22</v>
      </c>
      <c r="D98" s="20" t="s">
        <v>54</v>
      </c>
      <c r="E98" s="20" t="s">
        <v>1</v>
      </c>
      <c r="F98" s="13">
        <f>F99+F100</f>
        <v>2900</v>
      </c>
      <c r="G98" s="2"/>
      <c r="I98" s="13">
        <v>900</v>
      </c>
      <c r="J98" s="2"/>
      <c r="L98" s="135">
        <f t="shared" si="2"/>
        <v>2000</v>
      </c>
      <c r="M98" s="135">
        <f t="shared" si="3"/>
        <v>0</v>
      </c>
    </row>
    <row r="99" spans="1:13" ht="78.75" outlineLevel="6">
      <c r="A99" s="19" t="s">
        <v>712</v>
      </c>
      <c r="B99" s="20" t="s">
        <v>2</v>
      </c>
      <c r="C99" s="20" t="s">
        <v>22</v>
      </c>
      <c r="D99" s="20" t="s">
        <v>54</v>
      </c>
      <c r="E99" s="20" t="s">
        <v>10</v>
      </c>
      <c r="F99" s="13">
        <f>'Приложение_7 '!G294</f>
        <v>900</v>
      </c>
      <c r="G99" s="2"/>
      <c r="I99" s="13">
        <v>900</v>
      </c>
      <c r="J99" s="2"/>
      <c r="L99" s="135">
        <f t="shared" si="2"/>
        <v>0</v>
      </c>
      <c r="M99" s="135">
        <f t="shared" si="3"/>
        <v>0</v>
      </c>
    </row>
    <row r="100" spans="1:13" ht="31.5" outlineLevel="6">
      <c r="A100" s="95" t="s">
        <v>697</v>
      </c>
      <c r="B100" s="96" t="s">
        <v>2</v>
      </c>
      <c r="C100" s="96" t="s">
        <v>22</v>
      </c>
      <c r="D100" s="96" t="s">
        <v>54</v>
      </c>
      <c r="E100" s="96" t="s">
        <v>17</v>
      </c>
      <c r="F100" s="13">
        <f>'Приложение_7 '!G295</f>
        <v>2000</v>
      </c>
      <c r="G100" s="2"/>
      <c r="I100" s="13"/>
      <c r="J100" s="2"/>
      <c r="L100" s="135"/>
      <c r="M100" s="135"/>
    </row>
    <row r="101" spans="1:13" ht="63" outlineLevel="5">
      <c r="A101" s="19" t="s">
        <v>435</v>
      </c>
      <c r="B101" s="20" t="s">
        <v>2</v>
      </c>
      <c r="C101" s="20" t="s">
        <v>22</v>
      </c>
      <c r="D101" s="20" t="s">
        <v>55</v>
      </c>
      <c r="E101" s="20" t="s">
        <v>1</v>
      </c>
      <c r="F101" s="13">
        <f>F102</f>
        <v>248965</v>
      </c>
      <c r="G101" s="2"/>
      <c r="I101" s="13">
        <v>248965</v>
      </c>
      <c r="J101" s="2"/>
      <c r="L101" s="135">
        <f t="shared" si="2"/>
        <v>0</v>
      </c>
      <c r="M101" s="135">
        <f t="shared" si="3"/>
        <v>0</v>
      </c>
    </row>
    <row r="102" spans="1:13" ht="78.75" outlineLevel="6">
      <c r="A102" s="19" t="s">
        <v>712</v>
      </c>
      <c r="B102" s="20" t="s">
        <v>2</v>
      </c>
      <c r="C102" s="20" t="s">
        <v>22</v>
      </c>
      <c r="D102" s="20" t="s">
        <v>55</v>
      </c>
      <c r="E102" s="20" t="s">
        <v>10</v>
      </c>
      <c r="F102" s="13">
        <f>'Приложение_7 '!G297</f>
        <v>248965</v>
      </c>
      <c r="G102" s="2"/>
      <c r="I102" s="13">
        <v>248965</v>
      </c>
      <c r="J102" s="2"/>
      <c r="L102" s="135">
        <f t="shared" si="2"/>
        <v>0</v>
      </c>
      <c r="M102" s="135">
        <f t="shared" si="3"/>
        <v>0</v>
      </c>
    </row>
    <row r="103" spans="1:13" ht="47.25" outlineLevel="3">
      <c r="A103" s="101" t="s">
        <v>622</v>
      </c>
      <c r="B103" s="102" t="s">
        <v>2</v>
      </c>
      <c r="C103" s="102" t="s">
        <v>22</v>
      </c>
      <c r="D103" s="102" t="s">
        <v>56</v>
      </c>
      <c r="E103" s="102" t="s">
        <v>1</v>
      </c>
      <c r="F103" s="12">
        <f>F104</f>
        <v>7864886.96</v>
      </c>
      <c r="G103" s="1"/>
      <c r="I103" s="12">
        <v>7864886.96</v>
      </c>
      <c r="J103" s="1"/>
      <c r="L103" s="135">
        <f t="shared" si="2"/>
        <v>0</v>
      </c>
      <c r="M103" s="135">
        <f t="shared" si="3"/>
        <v>0</v>
      </c>
    </row>
    <row r="104" spans="1:13" ht="47.25" outlineLevel="4">
      <c r="A104" s="19" t="s">
        <v>501</v>
      </c>
      <c r="B104" s="20" t="s">
        <v>2</v>
      </c>
      <c r="C104" s="20" t="s">
        <v>22</v>
      </c>
      <c r="D104" s="20" t="s">
        <v>57</v>
      </c>
      <c r="E104" s="20" t="s">
        <v>1</v>
      </c>
      <c r="F104" s="13">
        <f>F105+F107</f>
        <v>7864886.96</v>
      </c>
      <c r="G104" s="2"/>
      <c r="I104" s="13">
        <v>7864886.96</v>
      </c>
      <c r="J104" s="2"/>
      <c r="L104" s="135">
        <f t="shared" si="2"/>
        <v>0</v>
      </c>
      <c r="M104" s="135">
        <f t="shared" si="3"/>
        <v>0</v>
      </c>
    </row>
    <row r="105" spans="1:13" ht="31.5" outlineLevel="5">
      <c r="A105" s="19" t="s">
        <v>437</v>
      </c>
      <c r="B105" s="20" t="s">
        <v>2</v>
      </c>
      <c r="C105" s="20" t="s">
        <v>22</v>
      </c>
      <c r="D105" s="20" t="s">
        <v>58</v>
      </c>
      <c r="E105" s="20" t="s">
        <v>1</v>
      </c>
      <c r="F105" s="13">
        <f>F106</f>
        <v>7759523.42</v>
      </c>
      <c r="G105" s="2"/>
      <c r="I105" s="13">
        <v>7759523.42</v>
      </c>
      <c r="J105" s="2"/>
      <c r="L105" s="135">
        <f t="shared" si="2"/>
        <v>0</v>
      </c>
      <c r="M105" s="135">
        <f t="shared" si="3"/>
        <v>0</v>
      </c>
    </row>
    <row r="106" spans="1:13" ht="78.75" outlineLevel="6">
      <c r="A106" s="19" t="s">
        <v>712</v>
      </c>
      <c r="B106" s="20" t="s">
        <v>2</v>
      </c>
      <c r="C106" s="20" t="s">
        <v>22</v>
      </c>
      <c r="D106" s="20" t="s">
        <v>58</v>
      </c>
      <c r="E106" s="20" t="s">
        <v>10</v>
      </c>
      <c r="F106" s="13">
        <f>'Приложение_7 '!G829</f>
        <v>7759523.42</v>
      </c>
      <c r="G106" s="2"/>
      <c r="I106" s="13">
        <v>7759523.42</v>
      </c>
      <c r="J106" s="2"/>
      <c r="L106" s="135">
        <f t="shared" si="2"/>
        <v>0</v>
      </c>
      <c r="M106" s="135">
        <f t="shared" si="3"/>
        <v>0</v>
      </c>
    </row>
    <row r="107" spans="1:13" ht="63" outlineLevel="5">
      <c r="A107" s="19" t="s">
        <v>435</v>
      </c>
      <c r="B107" s="20" t="s">
        <v>2</v>
      </c>
      <c r="C107" s="20" t="s">
        <v>22</v>
      </c>
      <c r="D107" s="20" t="s">
        <v>59</v>
      </c>
      <c r="E107" s="20" t="s">
        <v>1</v>
      </c>
      <c r="F107" s="13">
        <f>F108</f>
        <v>105363.54</v>
      </c>
      <c r="G107" s="2"/>
      <c r="I107" s="13">
        <v>105363.54</v>
      </c>
      <c r="J107" s="2"/>
      <c r="L107" s="135">
        <f t="shared" si="2"/>
        <v>0</v>
      </c>
      <c r="M107" s="135">
        <f t="shared" si="3"/>
        <v>0</v>
      </c>
    </row>
    <row r="108" spans="1:13" ht="78.75" outlineLevel="6">
      <c r="A108" s="19" t="s">
        <v>712</v>
      </c>
      <c r="B108" s="20" t="s">
        <v>2</v>
      </c>
      <c r="C108" s="20" t="s">
        <v>22</v>
      </c>
      <c r="D108" s="20" t="s">
        <v>59</v>
      </c>
      <c r="E108" s="20" t="s">
        <v>10</v>
      </c>
      <c r="F108" s="13">
        <f>'Приложение_7 '!G831</f>
        <v>105363.54</v>
      </c>
      <c r="G108" s="2"/>
      <c r="I108" s="13">
        <v>105363.54</v>
      </c>
      <c r="J108" s="2"/>
      <c r="L108" s="135">
        <f t="shared" si="2"/>
        <v>0</v>
      </c>
      <c r="M108" s="135">
        <f t="shared" si="3"/>
        <v>0</v>
      </c>
    </row>
    <row r="109" spans="1:13" ht="37.5" customHeight="1" outlineLevel="3">
      <c r="A109" s="101" t="s">
        <v>617</v>
      </c>
      <c r="B109" s="102" t="s">
        <v>2</v>
      </c>
      <c r="C109" s="102" t="s">
        <v>22</v>
      </c>
      <c r="D109" s="102" t="s">
        <v>7</v>
      </c>
      <c r="E109" s="102" t="s">
        <v>1</v>
      </c>
      <c r="F109" s="12">
        <f>F110+F114+F117</f>
        <v>1517604.3900000001</v>
      </c>
      <c r="G109" s="1"/>
      <c r="I109" s="12">
        <v>1519604.39</v>
      </c>
      <c r="J109" s="1"/>
      <c r="L109" s="135">
        <f t="shared" si="2"/>
        <v>-1999.9999999997672</v>
      </c>
      <c r="M109" s="135">
        <f t="shared" si="3"/>
        <v>0</v>
      </c>
    </row>
    <row r="110" spans="1:13" ht="63" outlineLevel="4">
      <c r="A110" s="19" t="s">
        <v>491</v>
      </c>
      <c r="B110" s="20" t="s">
        <v>2</v>
      </c>
      <c r="C110" s="20" t="s">
        <v>22</v>
      </c>
      <c r="D110" s="20" t="s">
        <v>15</v>
      </c>
      <c r="E110" s="20" t="s">
        <v>1</v>
      </c>
      <c r="F110" s="13">
        <f>F111</f>
        <v>614006.43</v>
      </c>
      <c r="G110" s="2"/>
      <c r="I110" s="13">
        <v>616006.43</v>
      </c>
      <c r="J110" s="2"/>
      <c r="L110" s="135">
        <f t="shared" si="2"/>
        <v>-2000</v>
      </c>
      <c r="M110" s="135">
        <f t="shared" si="3"/>
        <v>0</v>
      </c>
    </row>
    <row r="111" spans="1:13" ht="41.25" customHeight="1" outlineLevel="5">
      <c r="A111" s="19" t="s">
        <v>433</v>
      </c>
      <c r="B111" s="20" t="s">
        <v>2</v>
      </c>
      <c r="C111" s="20" t="s">
        <v>22</v>
      </c>
      <c r="D111" s="20" t="s">
        <v>16</v>
      </c>
      <c r="E111" s="20" t="s">
        <v>1</v>
      </c>
      <c r="F111" s="13">
        <f>F112+F113</f>
        <v>614006.43</v>
      </c>
      <c r="G111" s="2"/>
      <c r="I111" s="13">
        <v>616006.43</v>
      </c>
      <c r="J111" s="2"/>
      <c r="L111" s="135">
        <f t="shared" si="2"/>
        <v>-2000</v>
      </c>
      <c r="M111" s="135">
        <f t="shared" si="3"/>
        <v>0</v>
      </c>
    </row>
    <row r="112" spans="1:13" ht="78.75" outlineLevel="6">
      <c r="A112" s="19" t="s">
        <v>712</v>
      </c>
      <c r="B112" s="20" t="s">
        <v>2</v>
      </c>
      <c r="C112" s="20" t="s">
        <v>22</v>
      </c>
      <c r="D112" s="20" t="s">
        <v>16</v>
      </c>
      <c r="E112" s="20" t="s">
        <v>10</v>
      </c>
      <c r="F112" s="13">
        <f>'Приложение_7 '!G82+'Приложение_7 '!G301+'Приложение_7 '!G552+'Приложение_7 '!G617+'Приложение_7 '!G835</f>
        <v>164356.95</v>
      </c>
      <c r="G112" s="2"/>
      <c r="I112" s="13">
        <v>164356.95</v>
      </c>
      <c r="J112" s="2"/>
      <c r="L112" s="135">
        <f t="shared" si="2"/>
        <v>0</v>
      </c>
      <c r="M112" s="135">
        <f t="shared" si="3"/>
        <v>0</v>
      </c>
    </row>
    <row r="113" spans="1:13" ht="31.5" outlineLevel="6">
      <c r="A113" s="19" t="s">
        <v>697</v>
      </c>
      <c r="B113" s="20" t="s">
        <v>2</v>
      </c>
      <c r="C113" s="20" t="s">
        <v>22</v>
      </c>
      <c r="D113" s="20" t="s">
        <v>16</v>
      </c>
      <c r="E113" s="20" t="s">
        <v>17</v>
      </c>
      <c r="F113" s="13">
        <f>'Приложение_7 '!G83+'Приложение_7 '!G302+'Приложение_7 '!G553+'Приложение_7 '!G618+'Приложение_7 '!G836</f>
        <v>449649.48000000004</v>
      </c>
      <c r="G113" s="2"/>
      <c r="I113" s="13">
        <v>451649.48</v>
      </c>
      <c r="J113" s="2"/>
      <c r="L113" s="135">
        <f t="shared" si="2"/>
        <v>-1999.9999999999418</v>
      </c>
      <c r="M113" s="135">
        <f t="shared" si="3"/>
        <v>0</v>
      </c>
    </row>
    <row r="114" spans="1:13" ht="15.75" outlineLevel="4">
      <c r="A114" s="19" t="s">
        <v>492</v>
      </c>
      <c r="B114" s="20" t="s">
        <v>2</v>
      </c>
      <c r="C114" s="20" t="s">
        <v>22</v>
      </c>
      <c r="D114" s="20" t="s">
        <v>18</v>
      </c>
      <c r="E114" s="20" t="s">
        <v>1</v>
      </c>
      <c r="F114" s="13">
        <f>F115</f>
        <v>377187.92</v>
      </c>
      <c r="G114" s="1"/>
      <c r="I114" s="13">
        <v>377187.92</v>
      </c>
      <c r="J114" s="1"/>
      <c r="L114" s="135">
        <f t="shared" si="2"/>
        <v>0</v>
      </c>
      <c r="M114" s="135">
        <f t="shared" si="3"/>
        <v>0</v>
      </c>
    </row>
    <row r="115" spans="1:13" ht="31.5" outlineLevel="5">
      <c r="A115" s="19" t="s">
        <v>433</v>
      </c>
      <c r="B115" s="20" t="s">
        <v>2</v>
      </c>
      <c r="C115" s="20" t="s">
        <v>22</v>
      </c>
      <c r="D115" s="20" t="s">
        <v>19</v>
      </c>
      <c r="E115" s="20" t="s">
        <v>1</v>
      </c>
      <c r="F115" s="13">
        <f>F116</f>
        <v>377187.92</v>
      </c>
      <c r="G115" s="2"/>
      <c r="I115" s="13">
        <v>377187.92</v>
      </c>
      <c r="J115" s="2"/>
      <c r="L115" s="135">
        <f t="shared" si="2"/>
        <v>0</v>
      </c>
      <c r="M115" s="135">
        <f t="shared" si="3"/>
        <v>0</v>
      </c>
    </row>
    <row r="116" spans="1:13" ht="31.5" outlineLevel="6">
      <c r="A116" s="19" t="s">
        <v>697</v>
      </c>
      <c r="B116" s="20" t="s">
        <v>2</v>
      </c>
      <c r="C116" s="20" t="s">
        <v>22</v>
      </c>
      <c r="D116" s="20" t="s">
        <v>19</v>
      </c>
      <c r="E116" s="20" t="s">
        <v>17</v>
      </c>
      <c r="F116" s="13">
        <f>'Приложение_7 '!G86+'Приложение_7 '!G305+'Приложение_7 '!G556+'Приложение_7 '!G621+'Приложение_7 '!G839</f>
        <v>377187.92</v>
      </c>
      <c r="G116" s="2"/>
      <c r="I116" s="13">
        <v>377187.92</v>
      </c>
      <c r="J116" s="2"/>
      <c r="L116" s="135">
        <f t="shared" si="2"/>
        <v>0</v>
      </c>
      <c r="M116" s="135">
        <f t="shared" si="3"/>
        <v>0</v>
      </c>
    </row>
    <row r="117" spans="1:13" ht="47.25" outlineLevel="4">
      <c r="A117" s="19" t="s">
        <v>490</v>
      </c>
      <c r="B117" s="20" t="s">
        <v>2</v>
      </c>
      <c r="C117" s="20" t="s">
        <v>22</v>
      </c>
      <c r="D117" s="20" t="s">
        <v>8</v>
      </c>
      <c r="E117" s="20" t="s">
        <v>1</v>
      </c>
      <c r="F117" s="13">
        <f>F118</f>
        <v>526410.04</v>
      </c>
      <c r="G117" s="2"/>
      <c r="I117" s="13">
        <v>526410.04</v>
      </c>
      <c r="J117" s="2"/>
      <c r="L117" s="135">
        <f t="shared" si="2"/>
        <v>0</v>
      </c>
      <c r="M117" s="135">
        <f t="shared" si="3"/>
        <v>0</v>
      </c>
    </row>
    <row r="118" spans="1:13" ht="31.5" outlineLevel="5">
      <c r="A118" s="19" t="s">
        <v>433</v>
      </c>
      <c r="B118" s="20" t="s">
        <v>2</v>
      </c>
      <c r="C118" s="20" t="s">
        <v>22</v>
      </c>
      <c r="D118" s="20" t="s">
        <v>9</v>
      </c>
      <c r="E118" s="20" t="s">
        <v>1</v>
      </c>
      <c r="F118" s="13">
        <f>F119+F120</f>
        <v>526410.04</v>
      </c>
      <c r="G118" s="2"/>
      <c r="I118" s="13">
        <v>526410.04</v>
      </c>
      <c r="J118" s="2"/>
      <c r="L118" s="135">
        <f t="shared" si="2"/>
        <v>0</v>
      </c>
      <c r="M118" s="135">
        <f t="shared" si="3"/>
        <v>0</v>
      </c>
    </row>
    <row r="119" spans="1:13" ht="78.75" outlineLevel="6">
      <c r="A119" s="19" t="s">
        <v>712</v>
      </c>
      <c r="B119" s="20" t="s">
        <v>2</v>
      </c>
      <c r="C119" s="20" t="s">
        <v>22</v>
      </c>
      <c r="D119" s="20" t="s">
        <v>9</v>
      </c>
      <c r="E119" s="20" t="s">
        <v>10</v>
      </c>
      <c r="F119" s="13">
        <f>'Приложение_7 '!G89+'Приложение_7 '!G308+'Приложение_7 '!G559</f>
        <v>392210.04</v>
      </c>
      <c r="G119" s="2"/>
      <c r="I119" s="13">
        <v>392210.04</v>
      </c>
      <c r="J119" s="2"/>
      <c r="L119" s="135">
        <f t="shared" si="2"/>
        <v>0</v>
      </c>
      <c r="M119" s="135">
        <f t="shared" si="3"/>
        <v>0</v>
      </c>
    </row>
    <row r="120" spans="1:13" ht="31.5" outlineLevel="6">
      <c r="A120" s="19" t="s">
        <v>697</v>
      </c>
      <c r="B120" s="20" t="s">
        <v>2</v>
      </c>
      <c r="C120" s="20" t="s">
        <v>22</v>
      </c>
      <c r="D120" s="20" t="s">
        <v>9</v>
      </c>
      <c r="E120" s="20" t="s">
        <v>17</v>
      </c>
      <c r="F120" s="13">
        <f>'Приложение_7 '!G90+'Приложение_7 '!G309</f>
        <v>134200</v>
      </c>
      <c r="G120" s="2"/>
      <c r="I120" s="13">
        <v>134200</v>
      </c>
      <c r="J120" s="2"/>
      <c r="L120" s="135">
        <f t="shared" si="2"/>
        <v>0</v>
      </c>
      <c r="M120" s="135">
        <f t="shared" si="3"/>
        <v>0</v>
      </c>
    </row>
    <row r="121" spans="1:13" s="134" customFormat="1" ht="47.25" outlineLevel="1">
      <c r="A121" s="101" t="s">
        <v>670</v>
      </c>
      <c r="B121" s="102" t="s">
        <v>2</v>
      </c>
      <c r="C121" s="102" t="s">
        <v>60</v>
      </c>
      <c r="D121" s="102" t="s">
        <v>4</v>
      </c>
      <c r="E121" s="102" t="s">
        <v>1</v>
      </c>
      <c r="F121" s="12">
        <f>F122+F131</f>
        <v>4494609.83</v>
      </c>
      <c r="G121" s="1"/>
      <c r="I121" s="12">
        <v>4055189</v>
      </c>
      <c r="J121" s="1"/>
      <c r="L121" s="135">
        <f t="shared" si="2"/>
        <v>439420.8300000001</v>
      </c>
      <c r="M121" s="135">
        <f t="shared" si="3"/>
        <v>0</v>
      </c>
    </row>
    <row r="122" spans="1:13" ht="47.25" outlineLevel="2">
      <c r="A122" s="101" t="s">
        <v>660</v>
      </c>
      <c r="B122" s="102" t="s">
        <v>2</v>
      </c>
      <c r="C122" s="102" t="s">
        <v>60</v>
      </c>
      <c r="D122" s="102" t="s">
        <v>6</v>
      </c>
      <c r="E122" s="102" t="s">
        <v>1</v>
      </c>
      <c r="F122" s="12">
        <f>F123</f>
        <v>73514</v>
      </c>
      <c r="G122" s="1"/>
      <c r="I122" s="12">
        <v>73514</v>
      </c>
      <c r="J122" s="1"/>
      <c r="L122" s="135">
        <f t="shared" si="2"/>
        <v>0</v>
      </c>
      <c r="M122" s="135">
        <f t="shared" si="3"/>
        <v>0</v>
      </c>
    </row>
    <row r="123" spans="1:13" ht="31.5" outlineLevel="3">
      <c r="A123" s="101" t="s">
        <v>617</v>
      </c>
      <c r="B123" s="102" t="s">
        <v>2</v>
      </c>
      <c r="C123" s="102" t="s">
        <v>60</v>
      </c>
      <c r="D123" s="102" t="s">
        <v>7</v>
      </c>
      <c r="E123" s="102" t="s">
        <v>1</v>
      </c>
      <c r="F123" s="12">
        <v>73514</v>
      </c>
      <c r="G123" s="1"/>
      <c r="I123" s="12">
        <v>73514</v>
      </c>
      <c r="J123" s="1"/>
      <c r="L123" s="135">
        <f t="shared" si="2"/>
        <v>0</v>
      </c>
      <c r="M123" s="135">
        <f t="shared" si="3"/>
        <v>0</v>
      </c>
    </row>
    <row r="124" spans="1:13" ht="63" outlineLevel="4">
      <c r="A124" s="19" t="s">
        <v>491</v>
      </c>
      <c r="B124" s="20" t="s">
        <v>2</v>
      </c>
      <c r="C124" s="20" t="s">
        <v>60</v>
      </c>
      <c r="D124" s="20" t="s">
        <v>15</v>
      </c>
      <c r="E124" s="20" t="s">
        <v>1</v>
      </c>
      <c r="F124" s="13">
        <f>F125</f>
        <v>57400</v>
      </c>
      <c r="G124" s="2"/>
      <c r="I124" s="13">
        <v>57400</v>
      </c>
      <c r="J124" s="2"/>
      <c r="L124" s="135">
        <f t="shared" si="2"/>
        <v>0</v>
      </c>
      <c r="M124" s="135">
        <f t="shared" si="3"/>
        <v>0</v>
      </c>
    </row>
    <row r="125" spans="1:13" ht="31.5" outlineLevel="5">
      <c r="A125" s="19" t="s">
        <v>433</v>
      </c>
      <c r="B125" s="20" t="s">
        <v>2</v>
      </c>
      <c r="C125" s="20" t="s">
        <v>60</v>
      </c>
      <c r="D125" s="20" t="s">
        <v>16</v>
      </c>
      <c r="E125" s="20" t="s">
        <v>1</v>
      </c>
      <c r="F125" s="13">
        <f>F126+F127</f>
        <v>57400</v>
      </c>
      <c r="G125" s="2"/>
      <c r="I125" s="13">
        <v>57400</v>
      </c>
      <c r="J125" s="2"/>
      <c r="L125" s="135">
        <f t="shared" si="2"/>
        <v>0</v>
      </c>
      <c r="M125" s="135">
        <f t="shared" si="3"/>
        <v>0</v>
      </c>
    </row>
    <row r="126" spans="1:13" ht="78.75" outlineLevel="6">
      <c r="A126" s="19" t="s">
        <v>712</v>
      </c>
      <c r="B126" s="20" t="s">
        <v>2</v>
      </c>
      <c r="C126" s="20" t="s">
        <v>60</v>
      </c>
      <c r="D126" s="20" t="s">
        <v>16</v>
      </c>
      <c r="E126" s="20" t="s">
        <v>10</v>
      </c>
      <c r="F126" s="13">
        <f>'Приложение_7 '!G1013</f>
        <v>30700</v>
      </c>
      <c r="G126" s="2"/>
      <c r="I126" s="13">
        <v>30700</v>
      </c>
      <c r="J126" s="2"/>
      <c r="L126" s="135">
        <f t="shared" si="2"/>
        <v>0</v>
      </c>
      <c r="M126" s="135">
        <f t="shared" si="3"/>
        <v>0</v>
      </c>
    </row>
    <row r="127" spans="1:13" ht="31.5" outlineLevel="6">
      <c r="A127" s="19" t="s">
        <v>697</v>
      </c>
      <c r="B127" s="20" t="s">
        <v>2</v>
      </c>
      <c r="C127" s="20" t="s">
        <v>60</v>
      </c>
      <c r="D127" s="20" t="s">
        <v>16</v>
      </c>
      <c r="E127" s="20" t="s">
        <v>17</v>
      </c>
      <c r="F127" s="13">
        <f>'Приложение_7 '!G1014</f>
        <v>26700</v>
      </c>
      <c r="G127" s="2"/>
      <c r="I127" s="13">
        <v>26700</v>
      </c>
      <c r="J127" s="2"/>
      <c r="L127" s="135">
        <f t="shared" si="2"/>
        <v>0</v>
      </c>
      <c r="M127" s="135">
        <f t="shared" si="3"/>
        <v>0</v>
      </c>
    </row>
    <row r="128" spans="1:13" ht="15.75" outlineLevel="4">
      <c r="A128" s="19" t="s">
        <v>492</v>
      </c>
      <c r="B128" s="20" t="s">
        <v>2</v>
      </c>
      <c r="C128" s="20" t="s">
        <v>60</v>
      </c>
      <c r="D128" s="20" t="s">
        <v>18</v>
      </c>
      <c r="E128" s="20" t="s">
        <v>1</v>
      </c>
      <c r="F128" s="13">
        <f>F129</f>
        <v>16114</v>
      </c>
      <c r="G128" s="2"/>
      <c r="I128" s="13">
        <v>16114</v>
      </c>
      <c r="J128" s="2"/>
      <c r="L128" s="135">
        <f t="shared" si="2"/>
        <v>0</v>
      </c>
      <c r="M128" s="135">
        <f t="shared" si="3"/>
        <v>0</v>
      </c>
    </row>
    <row r="129" spans="1:13" ht="31.5" outlineLevel="5">
      <c r="A129" s="19" t="s">
        <v>433</v>
      </c>
      <c r="B129" s="20" t="s">
        <v>2</v>
      </c>
      <c r="C129" s="20" t="s">
        <v>60</v>
      </c>
      <c r="D129" s="20" t="s">
        <v>19</v>
      </c>
      <c r="E129" s="20" t="s">
        <v>1</v>
      </c>
      <c r="F129" s="13">
        <f>F130</f>
        <v>16114</v>
      </c>
      <c r="G129" s="2"/>
      <c r="I129" s="13">
        <v>16114</v>
      </c>
      <c r="J129" s="2"/>
      <c r="L129" s="135">
        <f t="shared" si="2"/>
        <v>0</v>
      </c>
      <c r="M129" s="135">
        <f t="shared" si="3"/>
        <v>0</v>
      </c>
    </row>
    <row r="130" spans="1:13" ht="31.5" outlineLevel="6">
      <c r="A130" s="19" t="s">
        <v>697</v>
      </c>
      <c r="B130" s="20" t="s">
        <v>2</v>
      </c>
      <c r="C130" s="20" t="s">
        <v>60</v>
      </c>
      <c r="D130" s="20" t="s">
        <v>19</v>
      </c>
      <c r="E130" s="20" t="s">
        <v>17</v>
      </c>
      <c r="F130" s="13">
        <f>'Приложение_7 '!G1017</f>
        <v>16114</v>
      </c>
      <c r="G130" s="2"/>
      <c r="I130" s="13">
        <v>16114</v>
      </c>
      <c r="J130" s="2"/>
      <c r="L130" s="135">
        <f t="shared" si="2"/>
        <v>0</v>
      </c>
      <c r="M130" s="135">
        <f t="shared" si="3"/>
        <v>0</v>
      </c>
    </row>
    <row r="131" spans="1:13" ht="15.75" outlineLevel="2">
      <c r="A131" s="101" t="s">
        <v>493</v>
      </c>
      <c r="B131" s="102" t="s">
        <v>2</v>
      </c>
      <c r="C131" s="102" t="s">
        <v>60</v>
      </c>
      <c r="D131" s="102" t="s">
        <v>11</v>
      </c>
      <c r="E131" s="102" t="s">
        <v>1</v>
      </c>
      <c r="F131" s="12">
        <f>F132+F134+F136+F138</f>
        <v>4421095.83</v>
      </c>
      <c r="G131" s="1"/>
      <c r="I131" s="12">
        <v>3981675</v>
      </c>
      <c r="J131" s="1"/>
      <c r="L131" s="135">
        <f t="shared" si="2"/>
        <v>439420.8300000001</v>
      </c>
      <c r="M131" s="135">
        <f t="shared" si="3"/>
        <v>0</v>
      </c>
    </row>
    <row r="132" spans="1:13" ht="47.25" outlineLevel="5">
      <c r="A132" s="19" t="s">
        <v>440</v>
      </c>
      <c r="B132" s="20" t="s">
        <v>2</v>
      </c>
      <c r="C132" s="20" t="s">
        <v>60</v>
      </c>
      <c r="D132" s="20" t="s">
        <v>61</v>
      </c>
      <c r="E132" s="20" t="s">
        <v>1</v>
      </c>
      <c r="F132" s="13">
        <f>F133</f>
        <v>1753836.66</v>
      </c>
      <c r="G132" s="2"/>
      <c r="I132" s="13">
        <v>1299819</v>
      </c>
      <c r="J132" s="2"/>
      <c r="L132" s="135">
        <f t="shared" si="2"/>
        <v>454017.6599999999</v>
      </c>
      <c r="M132" s="135">
        <f t="shared" si="3"/>
        <v>0</v>
      </c>
    </row>
    <row r="133" spans="1:13" ht="78.75" outlineLevel="6">
      <c r="A133" s="19" t="s">
        <v>712</v>
      </c>
      <c r="B133" s="20" t="s">
        <v>2</v>
      </c>
      <c r="C133" s="20" t="s">
        <v>60</v>
      </c>
      <c r="D133" s="20" t="s">
        <v>61</v>
      </c>
      <c r="E133" s="20" t="s">
        <v>10</v>
      </c>
      <c r="F133" s="13">
        <f>'Приложение_7 '!G1020</f>
        <v>1753836.66</v>
      </c>
      <c r="G133" s="2"/>
      <c r="I133" s="13">
        <v>1299819</v>
      </c>
      <c r="J133" s="2"/>
      <c r="L133" s="135">
        <f t="shared" si="2"/>
        <v>454017.6599999999</v>
      </c>
      <c r="M133" s="135">
        <f t="shared" si="3"/>
        <v>0</v>
      </c>
    </row>
    <row r="134" spans="1:13" ht="31.5" outlineLevel="5">
      <c r="A134" s="19" t="s">
        <v>437</v>
      </c>
      <c r="B134" s="20" t="s">
        <v>2</v>
      </c>
      <c r="C134" s="20" t="s">
        <v>60</v>
      </c>
      <c r="D134" s="20" t="s">
        <v>21</v>
      </c>
      <c r="E134" s="20" t="s">
        <v>1</v>
      </c>
      <c r="F134" s="13">
        <f>F135</f>
        <v>2047661</v>
      </c>
      <c r="G134" s="2"/>
      <c r="I134" s="13">
        <v>2047661</v>
      </c>
      <c r="J134" s="2"/>
      <c r="L134" s="135">
        <f t="shared" si="2"/>
        <v>0</v>
      </c>
      <c r="M134" s="135">
        <f t="shared" si="3"/>
        <v>0</v>
      </c>
    </row>
    <row r="135" spans="1:13" ht="78.75" outlineLevel="6">
      <c r="A135" s="19" t="s">
        <v>712</v>
      </c>
      <c r="B135" s="20" t="s">
        <v>2</v>
      </c>
      <c r="C135" s="20" t="s">
        <v>60</v>
      </c>
      <c r="D135" s="20" t="s">
        <v>21</v>
      </c>
      <c r="E135" s="20" t="s">
        <v>10</v>
      </c>
      <c r="F135" s="13">
        <f>'Приложение_7 '!G1022</f>
        <v>2047661</v>
      </c>
      <c r="G135" s="1"/>
      <c r="I135" s="13">
        <v>2047661</v>
      </c>
      <c r="J135" s="1"/>
      <c r="L135" s="135">
        <f t="shared" si="2"/>
        <v>0</v>
      </c>
      <c r="M135" s="135">
        <f t="shared" si="3"/>
        <v>0</v>
      </c>
    </row>
    <row r="136" spans="1:13" ht="47.25" outlineLevel="5">
      <c r="A136" s="19" t="s">
        <v>439</v>
      </c>
      <c r="B136" s="20" t="s">
        <v>2</v>
      </c>
      <c r="C136" s="20" t="s">
        <v>60</v>
      </c>
      <c r="D136" s="20" t="s">
        <v>62</v>
      </c>
      <c r="E136" s="20" t="s">
        <v>1</v>
      </c>
      <c r="F136" s="13">
        <f>F137</f>
        <v>533598.17</v>
      </c>
      <c r="G136" s="2"/>
      <c r="I136" s="13">
        <v>548195</v>
      </c>
      <c r="J136" s="2"/>
      <c r="L136" s="135">
        <f t="shared" si="2"/>
        <v>-14596.829999999958</v>
      </c>
      <c r="M136" s="135">
        <f t="shared" si="3"/>
        <v>0</v>
      </c>
    </row>
    <row r="137" spans="1:13" ht="78.75" outlineLevel="6">
      <c r="A137" s="19" t="s">
        <v>712</v>
      </c>
      <c r="B137" s="20" t="s">
        <v>2</v>
      </c>
      <c r="C137" s="20" t="s">
        <v>60</v>
      </c>
      <c r="D137" s="20" t="s">
        <v>62</v>
      </c>
      <c r="E137" s="20" t="s">
        <v>10</v>
      </c>
      <c r="F137" s="13">
        <f>'Приложение_7 '!G1024</f>
        <v>533598.17</v>
      </c>
      <c r="G137" s="2"/>
      <c r="I137" s="13">
        <v>548195</v>
      </c>
      <c r="J137" s="2"/>
      <c r="L137" s="135">
        <f t="shared" si="2"/>
        <v>-14596.829999999958</v>
      </c>
      <c r="M137" s="135">
        <f t="shared" si="3"/>
        <v>0</v>
      </c>
    </row>
    <row r="138" spans="1:13" ht="63" outlineLevel="5">
      <c r="A138" s="19" t="s">
        <v>435</v>
      </c>
      <c r="B138" s="20" t="s">
        <v>2</v>
      </c>
      <c r="C138" s="20" t="s">
        <v>60</v>
      </c>
      <c r="D138" s="20" t="s">
        <v>13</v>
      </c>
      <c r="E138" s="20" t="s">
        <v>1</v>
      </c>
      <c r="F138" s="13">
        <f>F139</f>
        <v>86000</v>
      </c>
      <c r="G138" s="2"/>
      <c r="I138" s="13">
        <v>86000</v>
      </c>
      <c r="J138" s="2"/>
      <c r="L138" s="135">
        <f t="shared" si="2"/>
        <v>0</v>
      </c>
      <c r="M138" s="135">
        <f t="shared" si="3"/>
        <v>0</v>
      </c>
    </row>
    <row r="139" spans="1:13" ht="78.75" outlineLevel="6">
      <c r="A139" s="19" t="s">
        <v>712</v>
      </c>
      <c r="B139" s="20" t="s">
        <v>2</v>
      </c>
      <c r="C139" s="20" t="s">
        <v>60</v>
      </c>
      <c r="D139" s="20" t="s">
        <v>13</v>
      </c>
      <c r="E139" s="20" t="s">
        <v>10</v>
      </c>
      <c r="F139" s="13">
        <f>'Приложение_7 '!G1026</f>
        <v>86000</v>
      </c>
      <c r="G139" s="2"/>
      <c r="I139" s="13">
        <v>86000</v>
      </c>
      <c r="J139" s="2"/>
      <c r="L139" s="135">
        <f t="shared" si="2"/>
        <v>0</v>
      </c>
      <c r="M139" s="135">
        <f t="shared" si="3"/>
        <v>0</v>
      </c>
    </row>
    <row r="140" spans="1:13" ht="31.5" outlineLevel="6">
      <c r="A140" s="166" t="s">
        <v>1253</v>
      </c>
      <c r="B140" s="167" t="s">
        <v>2</v>
      </c>
      <c r="C140" s="167" t="s">
        <v>242</v>
      </c>
      <c r="D140" s="271" t="s">
        <v>4</v>
      </c>
      <c r="E140" s="167" t="s">
        <v>1</v>
      </c>
      <c r="F140" s="272">
        <f>F141</f>
        <v>900000</v>
      </c>
      <c r="G140" s="2"/>
      <c r="I140" s="13"/>
      <c r="J140" s="2"/>
      <c r="L140" s="135"/>
      <c r="M140" s="135"/>
    </row>
    <row r="141" spans="1:13" ht="15.75" outlineLevel="6">
      <c r="A141" s="155" t="s">
        <v>493</v>
      </c>
      <c r="B141" s="156" t="s">
        <v>2</v>
      </c>
      <c r="C141" s="156" t="s">
        <v>242</v>
      </c>
      <c r="D141" s="156" t="s">
        <v>11</v>
      </c>
      <c r="E141" s="156" t="s">
        <v>1</v>
      </c>
      <c r="F141" s="273">
        <f>F142</f>
        <v>900000</v>
      </c>
      <c r="G141" s="2"/>
      <c r="I141" s="13"/>
      <c r="J141" s="2"/>
      <c r="L141" s="135"/>
      <c r="M141" s="135"/>
    </row>
    <row r="142" spans="1:13" ht="31.5" outlineLevel="6">
      <c r="A142" s="155" t="s">
        <v>1254</v>
      </c>
      <c r="B142" s="156" t="s">
        <v>2</v>
      </c>
      <c r="C142" s="156" t="s">
        <v>242</v>
      </c>
      <c r="D142" s="156" t="s">
        <v>1255</v>
      </c>
      <c r="E142" s="156" t="s">
        <v>1</v>
      </c>
      <c r="F142" s="273">
        <f>F143</f>
        <v>900000</v>
      </c>
      <c r="G142" s="2"/>
      <c r="I142" s="13"/>
      <c r="J142" s="2"/>
      <c r="L142" s="135"/>
      <c r="M142" s="135"/>
    </row>
    <row r="143" spans="1:13" ht="31.5" outlineLevel="6">
      <c r="A143" s="155" t="s">
        <v>697</v>
      </c>
      <c r="B143" s="156" t="s">
        <v>2</v>
      </c>
      <c r="C143" s="156" t="s">
        <v>242</v>
      </c>
      <c r="D143" s="156" t="s">
        <v>1255</v>
      </c>
      <c r="E143" s="156" t="s">
        <v>65</v>
      </c>
      <c r="F143" s="273">
        <f>'Приложение_7 '!G94</f>
        <v>900000</v>
      </c>
      <c r="G143" s="2"/>
      <c r="I143" s="13"/>
      <c r="J143" s="2"/>
      <c r="L143" s="135"/>
      <c r="M143" s="135"/>
    </row>
    <row r="144" spans="1:13" s="134" customFormat="1" ht="15.75" outlineLevel="1">
      <c r="A144" s="101" t="s">
        <v>671</v>
      </c>
      <c r="B144" s="102" t="s">
        <v>2</v>
      </c>
      <c r="C144" s="102" t="s">
        <v>63</v>
      </c>
      <c r="D144" s="102" t="s">
        <v>4</v>
      </c>
      <c r="E144" s="102" t="s">
        <v>1</v>
      </c>
      <c r="F144" s="12">
        <f>F145</f>
        <v>706000</v>
      </c>
      <c r="G144" s="1"/>
      <c r="I144" s="12">
        <v>1606000</v>
      </c>
      <c r="J144" s="1"/>
      <c r="L144" s="135">
        <f t="shared" si="2"/>
        <v>-900000</v>
      </c>
      <c r="M144" s="135">
        <f t="shared" si="3"/>
        <v>0</v>
      </c>
    </row>
    <row r="145" spans="1:13" ht="15.75" outlineLevel="2">
      <c r="A145" s="101" t="s">
        <v>493</v>
      </c>
      <c r="B145" s="102" t="s">
        <v>2</v>
      </c>
      <c r="C145" s="102" t="s">
        <v>63</v>
      </c>
      <c r="D145" s="102" t="s">
        <v>11</v>
      </c>
      <c r="E145" s="102" t="s">
        <v>1</v>
      </c>
      <c r="F145" s="12">
        <f>F146</f>
        <v>706000</v>
      </c>
      <c r="G145" s="1"/>
      <c r="I145" s="12">
        <v>1606000</v>
      </c>
      <c r="J145" s="1"/>
      <c r="L145" s="135">
        <f t="shared" si="2"/>
        <v>-900000</v>
      </c>
      <c r="M145" s="135">
        <f t="shared" si="3"/>
        <v>0</v>
      </c>
    </row>
    <row r="146" spans="1:13" ht="31.5" outlineLevel="5">
      <c r="A146" s="19" t="s">
        <v>441</v>
      </c>
      <c r="B146" s="20" t="s">
        <v>2</v>
      </c>
      <c r="C146" s="20" t="s">
        <v>63</v>
      </c>
      <c r="D146" s="20" t="s">
        <v>64</v>
      </c>
      <c r="E146" s="20" t="s">
        <v>1</v>
      </c>
      <c r="F146" s="13">
        <f>F147</f>
        <v>706000</v>
      </c>
      <c r="G146" s="2"/>
      <c r="I146" s="13">
        <v>1606000</v>
      </c>
      <c r="J146" s="2"/>
      <c r="L146" s="135">
        <f t="shared" si="2"/>
        <v>-900000</v>
      </c>
      <c r="M146" s="135">
        <f t="shared" si="3"/>
        <v>0</v>
      </c>
    </row>
    <row r="147" spans="1:13" ht="15.75" outlineLevel="6">
      <c r="A147" s="19" t="s">
        <v>699</v>
      </c>
      <c r="B147" s="20" t="s">
        <v>2</v>
      </c>
      <c r="C147" s="20" t="s">
        <v>63</v>
      </c>
      <c r="D147" s="20" t="s">
        <v>64</v>
      </c>
      <c r="E147" s="20" t="s">
        <v>65</v>
      </c>
      <c r="F147" s="13">
        <f>'Приложение_7 '!G563</f>
        <v>706000</v>
      </c>
      <c r="G147" s="2"/>
      <c r="I147" s="13">
        <v>1606000</v>
      </c>
      <c r="J147" s="2"/>
      <c r="L147" s="135">
        <f t="shared" si="2"/>
        <v>-900000</v>
      </c>
      <c r="M147" s="135">
        <f t="shared" si="3"/>
        <v>0</v>
      </c>
    </row>
    <row r="148" spans="1:13" s="134" customFormat="1" ht="24.75" customHeight="1" outlineLevel="1">
      <c r="A148" s="101" t="s">
        <v>672</v>
      </c>
      <c r="B148" s="102" t="s">
        <v>2</v>
      </c>
      <c r="C148" s="102" t="s">
        <v>66</v>
      </c>
      <c r="D148" s="102" t="s">
        <v>4</v>
      </c>
      <c r="E148" s="102" t="s">
        <v>1</v>
      </c>
      <c r="F148" s="12">
        <f>F149+F153+F165+F169+F179+F210+F272</f>
        <v>115332342.09000002</v>
      </c>
      <c r="G148" s="12">
        <f>G149+G153+G165+G169+G179+G210+G272</f>
        <v>784042</v>
      </c>
      <c r="I148" s="12">
        <v>110418207.42</v>
      </c>
      <c r="J148" s="1">
        <f>J179+J210</f>
        <v>784042</v>
      </c>
      <c r="L148" s="135">
        <f t="shared" si="2"/>
        <v>4914134.670000017</v>
      </c>
      <c r="M148" s="135">
        <f t="shared" si="3"/>
        <v>0</v>
      </c>
    </row>
    <row r="149" spans="1:13" ht="47.25" outlineLevel="2">
      <c r="A149" s="101" t="s">
        <v>623</v>
      </c>
      <c r="B149" s="102" t="s">
        <v>2</v>
      </c>
      <c r="C149" s="102" t="s">
        <v>66</v>
      </c>
      <c r="D149" s="102" t="s">
        <v>67</v>
      </c>
      <c r="E149" s="102" t="s">
        <v>1</v>
      </c>
      <c r="F149" s="12">
        <f>F150</f>
        <v>318944</v>
      </c>
      <c r="G149" s="1"/>
      <c r="I149" s="12">
        <v>318944</v>
      </c>
      <c r="J149" s="1"/>
      <c r="L149" s="135">
        <f t="shared" si="2"/>
        <v>0</v>
      </c>
      <c r="M149" s="135">
        <f t="shared" si="3"/>
        <v>0</v>
      </c>
    </row>
    <row r="150" spans="1:13" ht="47.25" outlineLevel="4">
      <c r="A150" s="19" t="s">
        <v>502</v>
      </c>
      <c r="B150" s="20" t="s">
        <v>2</v>
      </c>
      <c r="C150" s="20" t="s">
        <v>66</v>
      </c>
      <c r="D150" s="20" t="s">
        <v>68</v>
      </c>
      <c r="E150" s="20" t="s">
        <v>1</v>
      </c>
      <c r="F150" s="13">
        <f>F151</f>
        <v>318944</v>
      </c>
      <c r="G150" s="2"/>
      <c r="I150" s="13">
        <v>318944</v>
      </c>
      <c r="J150" s="2"/>
      <c r="L150" s="135">
        <f t="shared" si="2"/>
        <v>0</v>
      </c>
      <c r="M150" s="135">
        <f t="shared" si="3"/>
        <v>0</v>
      </c>
    </row>
    <row r="151" spans="1:13" ht="31.5" outlineLevel="5">
      <c r="A151" s="19" t="s">
        <v>442</v>
      </c>
      <c r="B151" s="20" t="s">
        <v>2</v>
      </c>
      <c r="C151" s="20" t="s">
        <v>66</v>
      </c>
      <c r="D151" s="20" t="s">
        <v>69</v>
      </c>
      <c r="E151" s="20" t="s">
        <v>1</v>
      </c>
      <c r="F151" s="13">
        <f>F152</f>
        <v>318944</v>
      </c>
      <c r="G151" s="2"/>
      <c r="I151" s="13">
        <v>318944</v>
      </c>
      <c r="J151" s="2"/>
      <c r="L151" s="135">
        <f t="shared" si="2"/>
        <v>0</v>
      </c>
      <c r="M151" s="135">
        <f t="shared" si="3"/>
        <v>0</v>
      </c>
    </row>
    <row r="152" spans="1:13" ht="31.5" outlineLevel="6">
      <c r="A152" s="19" t="s">
        <v>700</v>
      </c>
      <c r="B152" s="20" t="s">
        <v>2</v>
      </c>
      <c r="C152" s="20" t="s">
        <v>66</v>
      </c>
      <c r="D152" s="20" t="s">
        <v>69</v>
      </c>
      <c r="E152" s="20" t="s">
        <v>70</v>
      </c>
      <c r="F152" s="13">
        <f>'Приложение_7 '!G99</f>
        <v>318944</v>
      </c>
      <c r="G152" s="2"/>
      <c r="I152" s="13">
        <v>318944</v>
      </c>
      <c r="J152" s="2"/>
      <c r="L152" s="135">
        <f t="shared" si="2"/>
        <v>0</v>
      </c>
      <c r="M152" s="135">
        <f t="shared" si="3"/>
        <v>0</v>
      </c>
    </row>
    <row r="153" spans="1:13" ht="47.25" outlineLevel="2">
      <c r="A153" s="101" t="s">
        <v>662</v>
      </c>
      <c r="B153" s="102" t="s">
        <v>2</v>
      </c>
      <c r="C153" s="102" t="s">
        <v>66</v>
      </c>
      <c r="D153" s="102" t="s">
        <v>71</v>
      </c>
      <c r="E153" s="102" t="s">
        <v>1</v>
      </c>
      <c r="F153" s="12">
        <f>F154+F161</f>
        <v>3518500</v>
      </c>
      <c r="G153" s="1"/>
      <c r="I153" s="12">
        <v>3518500</v>
      </c>
      <c r="J153" s="1"/>
      <c r="L153" s="135">
        <f t="shared" si="2"/>
        <v>0</v>
      </c>
      <c r="M153" s="135">
        <f t="shared" si="3"/>
        <v>0</v>
      </c>
    </row>
    <row r="154" spans="1:13" ht="47.25" outlineLevel="3">
      <c r="A154" s="101" t="s">
        <v>624</v>
      </c>
      <c r="B154" s="102" t="s">
        <v>2</v>
      </c>
      <c r="C154" s="102" t="s">
        <v>66</v>
      </c>
      <c r="D154" s="102" t="s">
        <v>72</v>
      </c>
      <c r="E154" s="102" t="s">
        <v>1</v>
      </c>
      <c r="F154" s="12">
        <f>F155+F158</f>
        <v>3231500</v>
      </c>
      <c r="G154" s="1"/>
      <c r="I154" s="12">
        <v>3231500</v>
      </c>
      <c r="J154" s="1"/>
      <c r="L154" s="135">
        <f aca="true" t="shared" si="4" ref="L154:L217">F154-I154</f>
        <v>0</v>
      </c>
      <c r="M154" s="135">
        <f aca="true" t="shared" si="5" ref="M154:M217">G154-J154</f>
        <v>0</v>
      </c>
    </row>
    <row r="155" spans="1:13" ht="31.5" outlineLevel="4">
      <c r="A155" s="19" t="s">
        <v>503</v>
      </c>
      <c r="B155" s="20" t="s">
        <v>2</v>
      </c>
      <c r="C155" s="20" t="s">
        <v>66</v>
      </c>
      <c r="D155" s="20" t="s">
        <v>73</v>
      </c>
      <c r="E155" s="20" t="s">
        <v>1</v>
      </c>
      <c r="F155" s="13">
        <f>F156</f>
        <v>231500</v>
      </c>
      <c r="G155" s="2"/>
      <c r="I155" s="13">
        <v>231500</v>
      </c>
      <c r="J155" s="2"/>
      <c r="L155" s="135">
        <f t="shared" si="4"/>
        <v>0</v>
      </c>
      <c r="M155" s="135">
        <f t="shared" si="5"/>
        <v>0</v>
      </c>
    </row>
    <row r="156" spans="1:13" ht="31.5" outlineLevel="5">
      <c r="A156" s="19" t="s">
        <v>443</v>
      </c>
      <c r="B156" s="20" t="s">
        <v>2</v>
      </c>
      <c r="C156" s="20" t="s">
        <v>66</v>
      </c>
      <c r="D156" s="20" t="s">
        <v>74</v>
      </c>
      <c r="E156" s="20" t="s">
        <v>1</v>
      </c>
      <c r="F156" s="13">
        <f>F157</f>
        <v>231500</v>
      </c>
      <c r="G156" s="2"/>
      <c r="I156" s="13">
        <v>231500</v>
      </c>
      <c r="J156" s="2"/>
      <c r="L156" s="135">
        <f t="shared" si="4"/>
        <v>0</v>
      </c>
      <c r="M156" s="135">
        <f t="shared" si="5"/>
        <v>0</v>
      </c>
    </row>
    <row r="157" spans="1:13" ht="31.5" outlineLevel="6">
      <c r="A157" s="19" t="s">
        <v>697</v>
      </c>
      <c r="B157" s="20" t="s">
        <v>2</v>
      </c>
      <c r="C157" s="20" t="s">
        <v>66</v>
      </c>
      <c r="D157" s="20" t="s">
        <v>74</v>
      </c>
      <c r="E157" s="20" t="s">
        <v>17</v>
      </c>
      <c r="F157" s="13">
        <f>'Приложение_7 '!G104</f>
        <v>231500</v>
      </c>
      <c r="G157" s="2"/>
      <c r="I157" s="13">
        <v>231500</v>
      </c>
      <c r="J157" s="2"/>
      <c r="L157" s="135">
        <f t="shared" si="4"/>
        <v>0</v>
      </c>
      <c r="M157" s="135">
        <f t="shared" si="5"/>
        <v>0</v>
      </c>
    </row>
    <row r="158" spans="1:13" ht="31.5" outlineLevel="4">
      <c r="A158" s="19" t="s">
        <v>504</v>
      </c>
      <c r="B158" s="20" t="s">
        <v>2</v>
      </c>
      <c r="C158" s="20" t="s">
        <v>66</v>
      </c>
      <c r="D158" s="20" t="s">
        <v>75</v>
      </c>
      <c r="E158" s="20" t="s">
        <v>1</v>
      </c>
      <c r="F158" s="13">
        <f>F159</f>
        <v>3000000</v>
      </c>
      <c r="G158" s="2"/>
      <c r="I158" s="13">
        <v>3000000</v>
      </c>
      <c r="J158" s="2"/>
      <c r="L158" s="135">
        <f t="shared" si="4"/>
        <v>0</v>
      </c>
      <c r="M158" s="135">
        <f t="shared" si="5"/>
        <v>0</v>
      </c>
    </row>
    <row r="159" spans="1:13" ht="31.5" outlineLevel="5">
      <c r="A159" s="19" t="s">
        <v>444</v>
      </c>
      <c r="B159" s="20" t="s">
        <v>2</v>
      </c>
      <c r="C159" s="20" t="s">
        <v>66</v>
      </c>
      <c r="D159" s="20" t="s">
        <v>76</v>
      </c>
      <c r="E159" s="20" t="s">
        <v>1</v>
      </c>
      <c r="F159" s="13">
        <f>F160</f>
        <v>3000000</v>
      </c>
      <c r="G159" s="2"/>
      <c r="I159" s="13">
        <v>3000000</v>
      </c>
      <c r="J159" s="2"/>
      <c r="L159" s="135">
        <f t="shared" si="4"/>
        <v>0</v>
      </c>
      <c r="M159" s="135">
        <f t="shared" si="5"/>
        <v>0</v>
      </c>
    </row>
    <row r="160" spans="1:13" ht="31.5" outlineLevel="6">
      <c r="A160" s="19" t="s">
        <v>697</v>
      </c>
      <c r="B160" s="20" t="s">
        <v>2</v>
      </c>
      <c r="C160" s="20" t="s">
        <v>66</v>
      </c>
      <c r="D160" s="20" t="s">
        <v>76</v>
      </c>
      <c r="E160" s="20" t="s">
        <v>17</v>
      </c>
      <c r="F160" s="13">
        <f>'Приложение_7 '!G107</f>
        <v>3000000</v>
      </c>
      <c r="G160" s="2"/>
      <c r="I160" s="13">
        <v>3000000</v>
      </c>
      <c r="J160" s="2"/>
      <c r="L160" s="135">
        <f t="shared" si="4"/>
        <v>0</v>
      </c>
      <c r="M160" s="135">
        <f t="shared" si="5"/>
        <v>0</v>
      </c>
    </row>
    <row r="161" spans="1:13" ht="31.5" outlineLevel="3">
      <c r="A161" s="101" t="s">
        <v>625</v>
      </c>
      <c r="B161" s="102" t="s">
        <v>2</v>
      </c>
      <c r="C161" s="102" t="s">
        <v>66</v>
      </c>
      <c r="D161" s="102" t="s">
        <v>77</v>
      </c>
      <c r="E161" s="102" t="s">
        <v>1</v>
      </c>
      <c r="F161" s="12">
        <f>F162</f>
        <v>287000</v>
      </c>
      <c r="G161" s="1"/>
      <c r="I161" s="12">
        <v>287000</v>
      </c>
      <c r="J161" s="1"/>
      <c r="L161" s="135">
        <f t="shared" si="4"/>
        <v>0</v>
      </c>
      <c r="M161" s="135">
        <f t="shared" si="5"/>
        <v>0</v>
      </c>
    </row>
    <row r="162" spans="1:13" ht="63" outlineLevel="4">
      <c r="A162" s="19" t="s">
        <v>505</v>
      </c>
      <c r="B162" s="20" t="s">
        <v>2</v>
      </c>
      <c r="C162" s="20" t="s">
        <v>66</v>
      </c>
      <c r="D162" s="20" t="s">
        <v>78</v>
      </c>
      <c r="E162" s="20" t="s">
        <v>1</v>
      </c>
      <c r="F162" s="13">
        <f>F163</f>
        <v>287000</v>
      </c>
      <c r="G162" s="2"/>
      <c r="I162" s="13">
        <v>287000</v>
      </c>
      <c r="J162" s="2"/>
      <c r="L162" s="135">
        <f t="shared" si="4"/>
        <v>0</v>
      </c>
      <c r="M162" s="135">
        <f t="shared" si="5"/>
        <v>0</v>
      </c>
    </row>
    <row r="163" spans="1:13" ht="31.5" outlineLevel="5">
      <c r="A163" s="19" t="s">
        <v>444</v>
      </c>
      <c r="B163" s="20" t="s">
        <v>2</v>
      </c>
      <c r="C163" s="20" t="s">
        <v>66</v>
      </c>
      <c r="D163" s="20" t="s">
        <v>79</v>
      </c>
      <c r="E163" s="20" t="s">
        <v>1</v>
      </c>
      <c r="F163" s="13">
        <f>F164</f>
        <v>287000</v>
      </c>
      <c r="G163" s="2"/>
      <c r="I163" s="13">
        <v>287000</v>
      </c>
      <c r="J163" s="2"/>
      <c r="L163" s="135">
        <f t="shared" si="4"/>
        <v>0</v>
      </c>
      <c r="M163" s="135">
        <f t="shared" si="5"/>
        <v>0</v>
      </c>
    </row>
    <row r="164" spans="1:13" ht="31.5" outlineLevel="6">
      <c r="A164" s="19" t="s">
        <v>697</v>
      </c>
      <c r="B164" s="20" t="s">
        <v>2</v>
      </c>
      <c r="C164" s="20" t="s">
        <v>66</v>
      </c>
      <c r="D164" s="20" t="s">
        <v>79</v>
      </c>
      <c r="E164" s="20" t="s">
        <v>17</v>
      </c>
      <c r="F164" s="13">
        <f>'Приложение_7 '!G315</f>
        <v>287000</v>
      </c>
      <c r="G164" s="2"/>
      <c r="I164" s="13">
        <v>287000</v>
      </c>
      <c r="J164" s="2"/>
      <c r="L164" s="135">
        <f t="shared" si="4"/>
        <v>0</v>
      </c>
      <c r="M164" s="135">
        <f t="shared" si="5"/>
        <v>0</v>
      </c>
    </row>
    <row r="165" spans="1:13" ht="47.25" outlineLevel="2">
      <c r="A165" s="101" t="s">
        <v>626</v>
      </c>
      <c r="B165" s="102" t="s">
        <v>2</v>
      </c>
      <c r="C165" s="102" t="s">
        <v>66</v>
      </c>
      <c r="D165" s="102" t="s">
        <v>80</v>
      </c>
      <c r="E165" s="102" t="s">
        <v>1</v>
      </c>
      <c r="F165" s="12">
        <f>F166</f>
        <v>200000</v>
      </c>
      <c r="G165" s="1"/>
      <c r="I165" s="12">
        <v>200000</v>
      </c>
      <c r="J165" s="1"/>
      <c r="L165" s="135">
        <f t="shared" si="4"/>
        <v>0</v>
      </c>
      <c r="M165" s="135">
        <f t="shared" si="5"/>
        <v>0</v>
      </c>
    </row>
    <row r="166" spans="1:13" ht="110.25" outlineLevel="4">
      <c r="A166" s="19" t="s">
        <v>506</v>
      </c>
      <c r="B166" s="20" t="s">
        <v>2</v>
      </c>
      <c r="C166" s="20" t="s">
        <v>66</v>
      </c>
      <c r="D166" s="20" t="s">
        <v>81</v>
      </c>
      <c r="E166" s="20" t="s">
        <v>1</v>
      </c>
      <c r="F166" s="13">
        <f>F167</f>
        <v>200000</v>
      </c>
      <c r="G166" s="2"/>
      <c r="I166" s="13">
        <v>200000</v>
      </c>
      <c r="J166" s="2"/>
      <c r="L166" s="135">
        <f t="shared" si="4"/>
        <v>0</v>
      </c>
      <c r="M166" s="135">
        <f t="shared" si="5"/>
        <v>0</v>
      </c>
    </row>
    <row r="167" spans="1:13" ht="31.5" outlineLevel="5">
      <c r="A167" s="19" t="s">
        <v>444</v>
      </c>
      <c r="B167" s="20" t="s">
        <v>2</v>
      </c>
      <c r="C167" s="20" t="s">
        <v>66</v>
      </c>
      <c r="D167" s="20" t="s">
        <v>82</v>
      </c>
      <c r="E167" s="20" t="s">
        <v>1</v>
      </c>
      <c r="F167" s="13">
        <f>F168</f>
        <v>200000</v>
      </c>
      <c r="G167" s="2"/>
      <c r="I167" s="13">
        <v>200000</v>
      </c>
      <c r="J167" s="2"/>
      <c r="L167" s="135">
        <f t="shared" si="4"/>
        <v>0</v>
      </c>
      <c r="M167" s="135">
        <f t="shared" si="5"/>
        <v>0</v>
      </c>
    </row>
    <row r="168" spans="1:13" ht="31.5" outlineLevel="6">
      <c r="A168" s="19" t="s">
        <v>697</v>
      </c>
      <c r="B168" s="20" t="s">
        <v>2</v>
      </c>
      <c r="C168" s="20" t="s">
        <v>66</v>
      </c>
      <c r="D168" s="20" t="s">
        <v>82</v>
      </c>
      <c r="E168" s="20" t="s">
        <v>17</v>
      </c>
      <c r="F168" s="13">
        <f>'Приложение_7 '!G111</f>
        <v>200000</v>
      </c>
      <c r="G168" s="2"/>
      <c r="I168" s="13">
        <v>200000</v>
      </c>
      <c r="J168" s="2"/>
      <c r="L168" s="135">
        <f t="shared" si="4"/>
        <v>0</v>
      </c>
      <c r="M168" s="135">
        <f t="shared" si="5"/>
        <v>0</v>
      </c>
    </row>
    <row r="169" spans="1:13" ht="63" outlineLevel="2">
      <c r="A169" s="101" t="s">
        <v>627</v>
      </c>
      <c r="B169" s="102" t="s">
        <v>2</v>
      </c>
      <c r="C169" s="102" t="s">
        <v>66</v>
      </c>
      <c r="D169" s="102" t="s">
        <v>83</v>
      </c>
      <c r="E169" s="102" t="s">
        <v>1</v>
      </c>
      <c r="F169" s="12">
        <f>F170+F173+F176</f>
        <v>198000</v>
      </c>
      <c r="G169" s="1"/>
      <c r="I169" s="12">
        <v>198000</v>
      </c>
      <c r="J169" s="1"/>
      <c r="L169" s="135">
        <f t="shared" si="4"/>
        <v>0</v>
      </c>
      <c r="M169" s="135">
        <f t="shared" si="5"/>
        <v>0</v>
      </c>
    </row>
    <row r="170" spans="1:13" ht="31.5" outlineLevel="4">
      <c r="A170" s="19" t="s">
        <v>507</v>
      </c>
      <c r="B170" s="20" t="s">
        <v>2</v>
      </c>
      <c r="C170" s="20" t="s">
        <v>66</v>
      </c>
      <c r="D170" s="20" t="s">
        <v>84</v>
      </c>
      <c r="E170" s="20" t="s">
        <v>1</v>
      </c>
      <c r="F170" s="13">
        <f>F171</f>
        <v>50500</v>
      </c>
      <c r="G170" s="2"/>
      <c r="I170" s="13">
        <v>50500</v>
      </c>
      <c r="J170" s="2"/>
      <c r="L170" s="135">
        <f t="shared" si="4"/>
        <v>0</v>
      </c>
      <c r="M170" s="135">
        <f t="shared" si="5"/>
        <v>0</v>
      </c>
    </row>
    <row r="171" spans="1:13" ht="31.5" outlineLevel="5">
      <c r="A171" s="19" t="s">
        <v>444</v>
      </c>
      <c r="B171" s="20" t="s">
        <v>2</v>
      </c>
      <c r="C171" s="20" t="s">
        <v>66</v>
      </c>
      <c r="D171" s="20" t="s">
        <v>85</v>
      </c>
      <c r="E171" s="20" t="s">
        <v>1</v>
      </c>
      <c r="F171" s="13">
        <f>F172</f>
        <v>50500</v>
      </c>
      <c r="G171" s="2"/>
      <c r="I171" s="13">
        <v>50500</v>
      </c>
      <c r="J171" s="2"/>
      <c r="L171" s="135">
        <f t="shared" si="4"/>
        <v>0</v>
      </c>
      <c r="M171" s="135">
        <f t="shared" si="5"/>
        <v>0</v>
      </c>
    </row>
    <row r="172" spans="1:13" ht="31.5" outlineLevel="6">
      <c r="A172" s="19" t="s">
        <v>697</v>
      </c>
      <c r="B172" s="20" t="s">
        <v>2</v>
      </c>
      <c r="C172" s="20" t="s">
        <v>66</v>
      </c>
      <c r="D172" s="20" t="s">
        <v>85</v>
      </c>
      <c r="E172" s="20" t="s">
        <v>17</v>
      </c>
      <c r="F172" s="13">
        <f>'Приложение_7 '!G319</f>
        <v>50500</v>
      </c>
      <c r="G172" s="2"/>
      <c r="I172" s="13">
        <v>50500</v>
      </c>
      <c r="J172" s="2"/>
      <c r="L172" s="135">
        <f t="shared" si="4"/>
        <v>0</v>
      </c>
      <c r="M172" s="135">
        <f t="shared" si="5"/>
        <v>0</v>
      </c>
    </row>
    <row r="173" spans="1:13" ht="31.5" outlineLevel="4">
      <c r="A173" s="19" t="s">
        <v>508</v>
      </c>
      <c r="B173" s="20" t="s">
        <v>2</v>
      </c>
      <c r="C173" s="20" t="s">
        <v>66</v>
      </c>
      <c r="D173" s="20" t="s">
        <v>86</v>
      </c>
      <c r="E173" s="20" t="s">
        <v>1</v>
      </c>
      <c r="F173" s="13">
        <f>F174</f>
        <v>100000</v>
      </c>
      <c r="G173" s="2"/>
      <c r="I173" s="13">
        <v>100000</v>
      </c>
      <c r="J173" s="2"/>
      <c r="L173" s="135">
        <f t="shared" si="4"/>
        <v>0</v>
      </c>
      <c r="M173" s="135">
        <f t="shared" si="5"/>
        <v>0</v>
      </c>
    </row>
    <row r="174" spans="1:13" ht="31.5" outlineLevel="5">
      <c r="A174" s="19" t="s">
        <v>444</v>
      </c>
      <c r="B174" s="20" t="s">
        <v>2</v>
      </c>
      <c r="C174" s="20" t="s">
        <v>66</v>
      </c>
      <c r="D174" s="20" t="s">
        <v>87</v>
      </c>
      <c r="E174" s="20" t="s">
        <v>1</v>
      </c>
      <c r="F174" s="13">
        <f>F175</f>
        <v>100000</v>
      </c>
      <c r="G174" s="2"/>
      <c r="I174" s="13">
        <v>100000</v>
      </c>
      <c r="J174" s="2"/>
      <c r="L174" s="135">
        <f t="shared" si="4"/>
        <v>0</v>
      </c>
      <c r="M174" s="135">
        <f t="shared" si="5"/>
        <v>0</v>
      </c>
    </row>
    <row r="175" spans="1:13" ht="31.5" outlineLevel="6">
      <c r="A175" s="19" t="s">
        <v>697</v>
      </c>
      <c r="B175" s="20" t="s">
        <v>2</v>
      </c>
      <c r="C175" s="20" t="s">
        <v>66</v>
      </c>
      <c r="D175" s="20" t="s">
        <v>87</v>
      </c>
      <c r="E175" s="20" t="s">
        <v>17</v>
      </c>
      <c r="F175" s="13">
        <f>'Приложение_7 '!G322</f>
        <v>100000</v>
      </c>
      <c r="G175" s="2"/>
      <c r="I175" s="13">
        <v>100000</v>
      </c>
      <c r="J175" s="2"/>
      <c r="L175" s="135">
        <f t="shared" si="4"/>
        <v>0</v>
      </c>
      <c r="M175" s="135">
        <f t="shared" si="5"/>
        <v>0</v>
      </c>
    </row>
    <row r="176" spans="1:13" ht="63" outlineLevel="4">
      <c r="A176" s="19" t="s">
        <v>509</v>
      </c>
      <c r="B176" s="20" t="s">
        <v>2</v>
      </c>
      <c r="C176" s="20" t="s">
        <v>66</v>
      </c>
      <c r="D176" s="20" t="s">
        <v>88</v>
      </c>
      <c r="E176" s="20" t="s">
        <v>1</v>
      </c>
      <c r="F176" s="13">
        <f>F177</f>
        <v>47500</v>
      </c>
      <c r="G176" s="2"/>
      <c r="I176" s="13">
        <v>47500</v>
      </c>
      <c r="J176" s="2"/>
      <c r="L176" s="135">
        <f t="shared" si="4"/>
        <v>0</v>
      </c>
      <c r="M176" s="135">
        <f t="shared" si="5"/>
        <v>0</v>
      </c>
    </row>
    <row r="177" spans="1:13" ht="31.5" outlineLevel="5">
      <c r="A177" s="19" t="s">
        <v>444</v>
      </c>
      <c r="B177" s="20" t="s">
        <v>2</v>
      </c>
      <c r="C177" s="20" t="s">
        <v>66</v>
      </c>
      <c r="D177" s="20" t="s">
        <v>89</v>
      </c>
      <c r="E177" s="20" t="s">
        <v>1</v>
      </c>
      <c r="F177" s="13">
        <f>F178</f>
        <v>47500</v>
      </c>
      <c r="G177" s="2"/>
      <c r="I177" s="13">
        <v>47500</v>
      </c>
      <c r="J177" s="2"/>
      <c r="L177" s="135">
        <f t="shared" si="4"/>
        <v>0</v>
      </c>
      <c r="M177" s="135">
        <f t="shared" si="5"/>
        <v>0</v>
      </c>
    </row>
    <row r="178" spans="1:13" ht="29.25" customHeight="1" outlineLevel="6">
      <c r="A178" s="19" t="s">
        <v>699</v>
      </c>
      <c r="B178" s="20" t="s">
        <v>2</v>
      </c>
      <c r="C178" s="20" t="s">
        <v>66</v>
      </c>
      <c r="D178" s="20" t="s">
        <v>89</v>
      </c>
      <c r="E178" s="20" t="s">
        <v>65</v>
      </c>
      <c r="F178" s="13">
        <f>'Приложение_7 '!G115</f>
        <v>47500</v>
      </c>
      <c r="G178" s="2"/>
      <c r="I178" s="13">
        <v>47500</v>
      </c>
      <c r="J178" s="2"/>
      <c r="L178" s="135">
        <f t="shared" si="4"/>
        <v>0</v>
      </c>
      <c r="M178" s="135">
        <f t="shared" si="5"/>
        <v>0</v>
      </c>
    </row>
    <row r="179" spans="1:13" ht="31.5" outlineLevel="2">
      <c r="A179" s="101" t="s">
        <v>663</v>
      </c>
      <c r="B179" s="102" t="s">
        <v>2</v>
      </c>
      <c r="C179" s="102" t="s">
        <v>66</v>
      </c>
      <c r="D179" s="102" t="s">
        <v>90</v>
      </c>
      <c r="E179" s="102" t="s">
        <v>1</v>
      </c>
      <c r="F179" s="12">
        <f>F180+F204</f>
        <v>26923846.990000002</v>
      </c>
      <c r="G179" s="12">
        <f>G180+G204</f>
        <v>13042</v>
      </c>
      <c r="I179" s="12">
        <v>26883986.99</v>
      </c>
      <c r="J179" s="1">
        <f>J180</f>
        <v>13042</v>
      </c>
      <c r="L179" s="135">
        <f t="shared" si="4"/>
        <v>39860.000000003725</v>
      </c>
      <c r="M179" s="135">
        <f t="shared" si="5"/>
        <v>0</v>
      </c>
    </row>
    <row r="180" spans="1:13" ht="47.25" outlineLevel="3">
      <c r="A180" s="101" t="s">
        <v>628</v>
      </c>
      <c r="B180" s="102" t="s">
        <v>2</v>
      </c>
      <c r="C180" s="102" t="s">
        <v>66</v>
      </c>
      <c r="D180" s="102" t="s">
        <v>91</v>
      </c>
      <c r="E180" s="102" t="s">
        <v>1</v>
      </c>
      <c r="F180" s="12">
        <f>F181+F184+F191+F194+F198+F201</f>
        <v>5857717.99</v>
      </c>
      <c r="G180" s="12">
        <f>G181+G184+G191+G194+G198+G201</f>
        <v>13042</v>
      </c>
      <c r="I180" s="12">
        <v>5817857.99</v>
      </c>
      <c r="J180" s="1">
        <f>J184</f>
        <v>13042</v>
      </c>
      <c r="L180" s="135">
        <f t="shared" si="4"/>
        <v>39860</v>
      </c>
      <c r="M180" s="135">
        <f t="shared" si="5"/>
        <v>0</v>
      </c>
    </row>
    <row r="181" spans="1:13" ht="47.25" outlineLevel="4">
      <c r="A181" s="19" t="s">
        <v>510</v>
      </c>
      <c r="B181" s="20" t="s">
        <v>2</v>
      </c>
      <c r="C181" s="20" t="s">
        <v>66</v>
      </c>
      <c r="D181" s="20" t="s">
        <v>92</v>
      </c>
      <c r="E181" s="20" t="s">
        <v>1</v>
      </c>
      <c r="F181" s="13">
        <f>F182</f>
        <v>95963</v>
      </c>
      <c r="G181" s="2"/>
      <c r="I181" s="13">
        <v>95963</v>
      </c>
      <c r="J181" s="2"/>
      <c r="L181" s="135">
        <f t="shared" si="4"/>
        <v>0</v>
      </c>
      <c r="M181" s="135">
        <f t="shared" si="5"/>
        <v>0</v>
      </c>
    </row>
    <row r="182" spans="1:13" ht="31.5" outlineLevel="5">
      <c r="A182" s="19" t="s">
        <v>444</v>
      </c>
      <c r="B182" s="20" t="s">
        <v>2</v>
      </c>
      <c r="C182" s="20" t="s">
        <v>66</v>
      </c>
      <c r="D182" s="20" t="s">
        <v>93</v>
      </c>
      <c r="E182" s="20" t="s">
        <v>1</v>
      </c>
      <c r="F182" s="13">
        <f>F183</f>
        <v>95963</v>
      </c>
      <c r="G182" s="2"/>
      <c r="I182" s="13">
        <v>95963</v>
      </c>
      <c r="J182" s="2"/>
      <c r="L182" s="135">
        <f t="shared" si="4"/>
        <v>0</v>
      </c>
      <c r="M182" s="135">
        <f t="shared" si="5"/>
        <v>0</v>
      </c>
    </row>
    <row r="183" spans="1:13" ht="31.5" outlineLevel="6">
      <c r="A183" s="19" t="s">
        <v>697</v>
      </c>
      <c r="B183" s="20" t="s">
        <v>2</v>
      </c>
      <c r="C183" s="20" t="s">
        <v>66</v>
      </c>
      <c r="D183" s="20" t="s">
        <v>93</v>
      </c>
      <c r="E183" s="20" t="s">
        <v>17</v>
      </c>
      <c r="F183" s="13">
        <f>'Приложение_7 '!G53+'Приложение_7 '!G1032</f>
        <v>95963</v>
      </c>
      <c r="G183" s="2"/>
      <c r="I183" s="13">
        <v>95963</v>
      </c>
      <c r="J183" s="2"/>
      <c r="L183" s="135">
        <f t="shared" si="4"/>
        <v>0</v>
      </c>
      <c r="M183" s="135">
        <f t="shared" si="5"/>
        <v>0</v>
      </c>
    </row>
    <row r="184" spans="1:13" ht="31.5" outlineLevel="4">
      <c r="A184" s="19" t="s">
        <v>511</v>
      </c>
      <c r="B184" s="20" t="s">
        <v>2</v>
      </c>
      <c r="C184" s="20" t="s">
        <v>66</v>
      </c>
      <c r="D184" s="20" t="s">
        <v>94</v>
      </c>
      <c r="E184" s="20" t="s">
        <v>1</v>
      </c>
      <c r="F184" s="13">
        <f>F185+F187+F189</f>
        <v>3517771.47</v>
      </c>
      <c r="G184" s="13">
        <f>G185+G187+G189</f>
        <v>13042</v>
      </c>
      <c r="I184" s="13">
        <v>3567771.47</v>
      </c>
      <c r="J184" s="2">
        <f>J187</f>
        <v>13042</v>
      </c>
      <c r="L184" s="135">
        <f t="shared" si="4"/>
        <v>-50000</v>
      </c>
      <c r="M184" s="135">
        <f t="shared" si="5"/>
        <v>0</v>
      </c>
    </row>
    <row r="185" spans="1:13" ht="31.5" outlineLevel="5">
      <c r="A185" s="19" t="s">
        <v>444</v>
      </c>
      <c r="B185" s="20" t="s">
        <v>2</v>
      </c>
      <c r="C185" s="20" t="s">
        <v>66</v>
      </c>
      <c r="D185" s="20" t="s">
        <v>95</v>
      </c>
      <c r="E185" s="20" t="s">
        <v>1</v>
      </c>
      <c r="F185" s="13">
        <f>F186</f>
        <v>3503079.47</v>
      </c>
      <c r="G185" s="2"/>
      <c r="I185" s="13">
        <v>3553079.47</v>
      </c>
      <c r="J185" s="2"/>
      <c r="L185" s="135">
        <f t="shared" si="4"/>
        <v>-50000</v>
      </c>
      <c r="M185" s="135">
        <f t="shared" si="5"/>
        <v>0</v>
      </c>
    </row>
    <row r="186" spans="1:13" ht="31.5" outlineLevel="6">
      <c r="A186" s="19" t="s">
        <v>697</v>
      </c>
      <c r="B186" s="20" t="s">
        <v>2</v>
      </c>
      <c r="C186" s="20" t="s">
        <v>66</v>
      </c>
      <c r="D186" s="20" t="s">
        <v>95</v>
      </c>
      <c r="E186" s="20" t="s">
        <v>17</v>
      </c>
      <c r="F186" s="13">
        <f>'Приложение_7 '!G56+'Приложение_7 '!G120+'Приложение_7 '!G327+'Приложение_7 '!G569+'Приложение_7 '!G627+'Приложение_7 '!G845+'Приложение_7 '!G1035</f>
        <v>3503079.47</v>
      </c>
      <c r="G186" s="2"/>
      <c r="I186" s="13">
        <v>3553079.47</v>
      </c>
      <c r="J186" s="2"/>
      <c r="L186" s="135">
        <f t="shared" si="4"/>
        <v>-50000</v>
      </c>
      <c r="M186" s="135">
        <f t="shared" si="5"/>
        <v>0</v>
      </c>
    </row>
    <row r="187" spans="1:13" ht="63" outlineLevel="5">
      <c r="A187" s="19" t="s">
        <v>445</v>
      </c>
      <c r="B187" s="20" t="s">
        <v>2</v>
      </c>
      <c r="C187" s="20" t="s">
        <v>66</v>
      </c>
      <c r="D187" s="20" t="s">
        <v>96</v>
      </c>
      <c r="E187" s="20" t="s">
        <v>1</v>
      </c>
      <c r="F187" s="13">
        <f>F188</f>
        <v>13042</v>
      </c>
      <c r="G187" s="13">
        <f>G188</f>
        <v>13042</v>
      </c>
      <c r="I187" s="13">
        <v>13042</v>
      </c>
      <c r="J187" s="2">
        <f>I187</f>
        <v>13042</v>
      </c>
      <c r="L187" s="135">
        <f t="shared" si="4"/>
        <v>0</v>
      </c>
      <c r="M187" s="135">
        <f t="shared" si="5"/>
        <v>0</v>
      </c>
    </row>
    <row r="188" spans="1:13" ht="31.5" outlineLevel="6">
      <c r="A188" s="19" t="s">
        <v>697</v>
      </c>
      <c r="B188" s="20" t="s">
        <v>2</v>
      </c>
      <c r="C188" s="20" t="s">
        <v>66</v>
      </c>
      <c r="D188" s="20" t="s">
        <v>96</v>
      </c>
      <c r="E188" s="20" t="s">
        <v>17</v>
      </c>
      <c r="F188" s="13">
        <f>'Приложение_7 '!G122</f>
        <v>13042</v>
      </c>
      <c r="G188" s="2">
        <f>F188</f>
        <v>13042</v>
      </c>
      <c r="I188" s="13">
        <v>13042</v>
      </c>
      <c r="J188" s="2">
        <f>I188</f>
        <v>13042</v>
      </c>
      <c r="L188" s="135">
        <f t="shared" si="4"/>
        <v>0</v>
      </c>
      <c r="M188" s="135">
        <f t="shared" si="5"/>
        <v>0</v>
      </c>
    </row>
    <row r="189" spans="1:13" ht="63" outlineLevel="5">
      <c r="A189" s="19" t="s">
        <v>445</v>
      </c>
      <c r="B189" s="20" t="s">
        <v>2</v>
      </c>
      <c r="C189" s="20" t="s">
        <v>66</v>
      </c>
      <c r="D189" s="20" t="s">
        <v>97</v>
      </c>
      <c r="E189" s="20" t="s">
        <v>1</v>
      </c>
      <c r="F189" s="13">
        <f>F190</f>
        <v>1650</v>
      </c>
      <c r="G189" s="2"/>
      <c r="I189" s="13">
        <v>1650</v>
      </c>
      <c r="J189" s="2"/>
      <c r="L189" s="135">
        <f t="shared" si="4"/>
        <v>0</v>
      </c>
      <c r="M189" s="135">
        <f t="shared" si="5"/>
        <v>0</v>
      </c>
    </row>
    <row r="190" spans="1:13" ht="31.5" outlineLevel="6">
      <c r="A190" s="19" t="s">
        <v>697</v>
      </c>
      <c r="B190" s="20" t="s">
        <v>2</v>
      </c>
      <c r="C190" s="20" t="s">
        <v>66</v>
      </c>
      <c r="D190" s="20" t="s">
        <v>97</v>
      </c>
      <c r="E190" s="20" t="s">
        <v>17</v>
      </c>
      <c r="F190" s="13">
        <f>'Приложение_7 '!G124</f>
        <v>1650</v>
      </c>
      <c r="G190" s="2"/>
      <c r="I190" s="13">
        <v>1650</v>
      </c>
      <c r="J190" s="2"/>
      <c r="L190" s="135">
        <f t="shared" si="4"/>
        <v>0</v>
      </c>
      <c r="M190" s="135">
        <f t="shared" si="5"/>
        <v>0</v>
      </c>
    </row>
    <row r="191" spans="1:13" ht="47.25" outlineLevel="4">
      <c r="A191" s="19" t="s">
        <v>512</v>
      </c>
      <c r="B191" s="20" t="s">
        <v>2</v>
      </c>
      <c r="C191" s="20" t="s">
        <v>66</v>
      </c>
      <c r="D191" s="20" t="s">
        <v>98</v>
      </c>
      <c r="E191" s="20" t="s">
        <v>1</v>
      </c>
      <c r="F191" s="13">
        <f>F192</f>
        <v>5000</v>
      </c>
      <c r="G191" s="2"/>
      <c r="I191" s="13">
        <v>14000</v>
      </c>
      <c r="J191" s="2"/>
      <c r="L191" s="135">
        <f t="shared" si="4"/>
        <v>-9000</v>
      </c>
      <c r="M191" s="135">
        <f t="shared" si="5"/>
        <v>0</v>
      </c>
    </row>
    <row r="192" spans="1:13" ht="31.5" outlineLevel="5">
      <c r="A192" s="19" t="s">
        <v>444</v>
      </c>
      <c r="B192" s="20" t="s">
        <v>2</v>
      </c>
      <c r="C192" s="20" t="s">
        <v>66</v>
      </c>
      <c r="D192" s="20" t="s">
        <v>99</v>
      </c>
      <c r="E192" s="20" t="s">
        <v>1</v>
      </c>
      <c r="F192" s="13">
        <f>F193</f>
        <v>5000</v>
      </c>
      <c r="G192" s="2"/>
      <c r="I192" s="13">
        <v>14000</v>
      </c>
      <c r="J192" s="2"/>
      <c r="L192" s="135">
        <f t="shared" si="4"/>
        <v>-9000</v>
      </c>
      <c r="M192" s="135">
        <f t="shared" si="5"/>
        <v>0</v>
      </c>
    </row>
    <row r="193" spans="1:13" ht="31.5" outlineLevel="6">
      <c r="A193" s="19" t="s">
        <v>697</v>
      </c>
      <c r="B193" s="20" t="s">
        <v>2</v>
      </c>
      <c r="C193" s="20" t="s">
        <v>66</v>
      </c>
      <c r="D193" s="20" t="s">
        <v>99</v>
      </c>
      <c r="E193" s="20" t="s">
        <v>17</v>
      </c>
      <c r="F193" s="13">
        <f>'Приложение_7 '!G127</f>
        <v>5000</v>
      </c>
      <c r="G193" s="2"/>
      <c r="I193" s="13">
        <v>14000</v>
      </c>
      <c r="J193" s="2"/>
      <c r="L193" s="135">
        <f t="shared" si="4"/>
        <v>-9000</v>
      </c>
      <c r="M193" s="135">
        <f t="shared" si="5"/>
        <v>0</v>
      </c>
    </row>
    <row r="194" spans="1:13" ht="31.5" outlineLevel="4">
      <c r="A194" s="19" t="s">
        <v>513</v>
      </c>
      <c r="B194" s="20" t="s">
        <v>2</v>
      </c>
      <c r="C194" s="20" t="s">
        <v>66</v>
      </c>
      <c r="D194" s="20" t="s">
        <v>100</v>
      </c>
      <c r="E194" s="20" t="s">
        <v>1</v>
      </c>
      <c r="F194" s="13">
        <f>F195</f>
        <v>1777733.52</v>
      </c>
      <c r="G194" s="2"/>
      <c r="I194" s="13">
        <v>1777733.52</v>
      </c>
      <c r="J194" s="2"/>
      <c r="L194" s="135">
        <f t="shared" si="4"/>
        <v>0</v>
      </c>
      <c r="M194" s="135">
        <f t="shared" si="5"/>
        <v>0</v>
      </c>
    </row>
    <row r="195" spans="1:13" ht="31.5" outlineLevel="5">
      <c r="A195" s="19" t="s">
        <v>444</v>
      </c>
      <c r="B195" s="20" t="s">
        <v>2</v>
      </c>
      <c r="C195" s="20" t="s">
        <v>66</v>
      </c>
      <c r="D195" s="20" t="s">
        <v>101</v>
      </c>
      <c r="E195" s="20" t="s">
        <v>1</v>
      </c>
      <c r="F195" s="13">
        <f>F196+F197</f>
        <v>1777733.52</v>
      </c>
      <c r="G195" s="2"/>
      <c r="I195" s="13">
        <v>1777733.52</v>
      </c>
      <c r="J195" s="2"/>
      <c r="L195" s="135">
        <f t="shared" si="4"/>
        <v>0</v>
      </c>
      <c r="M195" s="135">
        <f t="shared" si="5"/>
        <v>0</v>
      </c>
    </row>
    <row r="196" spans="1:13" ht="31.5" outlineLevel="6">
      <c r="A196" s="19" t="s">
        <v>697</v>
      </c>
      <c r="B196" s="20" t="s">
        <v>2</v>
      </c>
      <c r="C196" s="20" t="s">
        <v>66</v>
      </c>
      <c r="D196" s="20" t="s">
        <v>101</v>
      </c>
      <c r="E196" s="20" t="s">
        <v>17</v>
      </c>
      <c r="F196" s="13">
        <f>'Приложение_7 '!G130+'Приложение_7 '!G330</f>
        <v>1001182.24</v>
      </c>
      <c r="G196" s="2"/>
      <c r="I196" s="13">
        <v>1001182.24</v>
      </c>
      <c r="J196" s="2"/>
      <c r="L196" s="135">
        <f t="shared" si="4"/>
        <v>0</v>
      </c>
      <c r="M196" s="135">
        <f t="shared" si="5"/>
        <v>0</v>
      </c>
    </row>
    <row r="197" spans="1:13" ht="31.5" outlineLevel="6">
      <c r="A197" s="19" t="s">
        <v>700</v>
      </c>
      <c r="B197" s="20" t="s">
        <v>2</v>
      </c>
      <c r="C197" s="20" t="s">
        <v>66</v>
      </c>
      <c r="D197" s="20" t="s">
        <v>101</v>
      </c>
      <c r="E197" s="20" t="s">
        <v>70</v>
      </c>
      <c r="F197" s="13">
        <f>'Приложение_7 '!G131</f>
        <v>776551.28</v>
      </c>
      <c r="G197" s="2"/>
      <c r="I197" s="13">
        <v>776551.28</v>
      </c>
      <c r="J197" s="2"/>
      <c r="L197" s="135">
        <f t="shared" si="4"/>
        <v>0</v>
      </c>
      <c r="M197" s="135">
        <f t="shared" si="5"/>
        <v>0</v>
      </c>
    </row>
    <row r="198" spans="1:13" ht="15.75" outlineLevel="4">
      <c r="A198" s="19" t="s">
        <v>514</v>
      </c>
      <c r="B198" s="20" t="s">
        <v>2</v>
      </c>
      <c r="C198" s="20" t="s">
        <v>66</v>
      </c>
      <c r="D198" s="20" t="s">
        <v>102</v>
      </c>
      <c r="E198" s="20" t="s">
        <v>1</v>
      </c>
      <c r="F198" s="13">
        <f>F199</f>
        <v>2390</v>
      </c>
      <c r="G198" s="2"/>
      <c r="I198" s="13">
        <v>2390</v>
      </c>
      <c r="J198" s="2"/>
      <c r="L198" s="135">
        <f t="shared" si="4"/>
        <v>0</v>
      </c>
      <c r="M198" s="135">
        <f t="shared" si="5"/>
        <v>0</v>
      </c>
    </row>
    <row r="199" spans="1:13" ht="31.5" outlineLevel="5">
      <c r="A199" s="19" t="s">
        <v>444</v>
      </c>
      <c r="B199" s="20" t="s">
        <v>2</v>
      </c>
      <c r="C199" s="20" t="s">
        <v>66</v>
      </c>
      <c r="D199" s="20" t="s">
        <v>103</v>
      </c>
      <c r="E199" s="20" t="s">
        <v>1</v>
      </c>
      <c r="F199" s="13">
        <f>F200</f>
        <v>2390</v>
      </c>
      <c r="G199" s="2"/>
      <c r="I199" s="13">
        <v>2390</v>
      </c>
      <c r="J199" s="2"/>
      <c r="L199" s="135">
        <f t="shared" si="4"/>
        <v>0</v>
      </c>
      <c r="M199" s="135">
        <f t="shared" si="5"/>
        <v>0</v>
      </c>
    </row>
    <row r="200" spans="1:13" ht="31.5" outlineLevel="6">
      <c r="A200" s="19" t="s">
        <v>697</v>
      </c>
      <c r="B200" s="20" t="s">
        <v>2</v>
      </c>
      <c r="C200" s="20" t="s">
        <v>66</v>
      </c>
      <c r="D200" s="20" t="s">
        <v>103</v>
      </c>
      <c r="E200" s="20" t="s">
        <v>17</v>
      </c>
      <c r="F200" s="13">
        <f>'Приложение_7 '!G134</f>
        <v>2390</v>
      </c>
      <c r="G200" s="2"/>
      <c r="I200" s="13">
        <v>2390</v>
      </c>
      <c r="J200" s="2"/>
      <c r="L200" s="135">
        <f t="shared" si="4"/>
        <v>0</v>
      </c>
      <c r="M200" s="135">
        <f t="shared" si="5"/>
        <v>0</v>
      </c>
    </row>
    <row r="201" spans="1:13" ht="15.75" outlineLevel="4">
      <c r="A201" s="19" t="s">
        <v>515</v>
      </c>
      <c r="B201" s="20" t="s">
        <v>2</v>
      </c>
      <c r="C201" s="20" t="s">
        <v>66</v>
      </c>
      <c r="D201" s="20" t="s">
        <v>104</v>
      </c>
      <c r="E201" s="20" t="s">
        <v>1</v>
      </c>
      <c r="F201" s="13">
        <f>F202</f>
        <v>458860</v>
      </c>
      <c r="G201" s="2"/>
      <c r="I201" s="13">
        <v>360000</v>
      </c>
      <c r="J201" s="2"/>
      <c r="L201" s="135">
        <f t="shared" si="4"/>
        <v>98860</v>
      </c>
      <c r="M201" s="135">
        <f t="shared" si="5"/>
        <v>0</v>
      </c>
    </row>
    <row r="202" spans="1:13" ht="31.5" outlineLevel="5">
      <c r="A202" s="19" t="s">
        <v>444</v>
      </c>
      <c r="B202" s="20" t="s">
        <v>2</v>
      </c>
      <c r="C202" s="20" t="s">
        <v>66</v>
      </c>
      <c r="D202" s="20" t="s">
        <v>105</v>
      </c>
      <c r="E202" s="20" t="s">
        <v>1</v>
      </c>
      <c r="F202" s="13">
        <f>F203</f>
        <v>458860</v>
      </c>
      <c r="G202" s="2"/>
      <c r="I202" s="13">
        <v>360000</v>
      </c>
      <c r="J202" s="2"/>
      <c r="L202" s="135">
        <f t="shared" si="4"/>
        <v>98860</v>
      </c>
      <c r="M202" s="135">
        <f t="shared" si="5"/>
        <v>0</v>
      </c>
    </row>
    <row r="203" spans="1:13" ht="31.5" outlineLevel="6">
      <c r="A203" s="19" t="s">
        <v>697</v>
      </c>
      <c r="B203" s="20" t="s">
        <v>2</v>
      </c>
      <c r="C203" s="20" t="s">
        <v>66</v>
      </c>
      <c r="D203" s="20" t="s">
        <v>105</v>
      </c>
      <c r="E203" s="20" t="s">
        <v>17</v>
      </c>
      <c r="F203" s="13">
        <f>'Приложение_7 '!G137</f>
        <v>458860</v>
      </c>
      <c r="G203" s="2"/>
      <c r="I203" s="13">
        <v>360000</v>
      </c>
      <c r="J203" s="2"/>
      <c r="L203" s="135">
        <f t="shared" si="4"/>
        <v>98860</v>
      </c>
      <c r="M203" s="135">
        <f t="shared" si="5"/>
        <v>0</v>
      </c>
    </row>
    <row r="204" spans="1:13" ht="63" outlineLevel="3">
      <c r="A204" s="101" t="s">
        <v>629</v>
      </c>
      <c r="B204" s="102" t="s">
        <v>2</v>
      </c>
      <c r="C204" s="102" t="s">
        <v>66</v>
      </c>
      <c r="D204" s="102" t="s">
        <v>106</v>
      </c>
      <c r="E204" s="102" t="s">
        <v>1</v>
      </c>
      <c r="F204" s="12">
        <f>F205</f>
        <v>21066129</v>
      </c>
      <c r="G204" s="1"/>
      <c r="I204" s="12">
        <v>21066129</v>
      </c>
      <c r="J204" s="1"/>
      <c r="L204" s="135">
        <f t="shared" si="4"/>
        <v>0</v>
      </c>
      <c r="M204" s="135">
        <f t="shared" si="5"/>
        <v>0</v>
      </c>
    </row>
    <row r="205" spans="1:13" ht="31.5" outlineLevel="4">
      <c r="A205" s="19" t="s">
        <v>516</v>
      </c>
      <c r="B205" s="20" t="s">
        <v>2</v>
      </c>
      <c r="C205" s="20" t="s">
        <v>66</v>
      </c>
      <c r="D205" s="20" t="s">
        <v>107</v>
      </c>
      <c r="E205" s="20" t="s">
        <v>1</v>
      </c>
      <c r="F205" s="13">
        <f>F206+F208</f>
        <v>21066129</v>
      </c>
      <c r="G205" s="2"/>
      <c r="I205" s="13">
        <v>21066129</v>
      </c>
      <c r="J205" s="2"/>
      <c r="L205" s="135">
        <f t="shared" si="4"/>
        <v>0</v>
      </c>
      <c r="M205" s="135">
        <f t="shared" si="5"/>
        <v>0</v>
      </c>
    </row>
    <row r="206" spans="1:13" ht="63" outlineLevel="5">
      <c r="A206" s="19" t="s">
        <v>446</v>
      </c>
      <c r="B206" s="20" t="s">
        <v>2</v>
      </c>
      <c r="C206" s="20" t="s">
        <v>66</v>
      </c>
      <c r="D206" s="20" t="s">
        <v>108</v>
      </c>
      <c r="E206" s="20" t="s">
        <v>1</v>
      </c>
      <c r="F206" s="13">
        <f>F207</f>
        <v>20627809</v>
      </c>
      <c r="G206" s="2"/>
      <c r="I206" s="13">
        <v>20627809</v>
      </c>
      <c r="J206" s="2"/>
      <c r="L206" s="135">
        <f t="shared" si="4"/>
        <v>0</v>
      </c>
      <c r="M206" s="135">
        <f t="shared" si="5"/>
        <v>0</v>
      </c>
    </row>
    <row r="207" spans="1:13" ht="31.5" outlineLevel="6">
      <c r="A207" s="19" t="s">
        <v>700</v>
      </c>
      <c r="B207" s="20" t="s">
        <v>2</v>
      </c>
      <c r="C207" s="20" t="s">
        <v>66</v>
      </c>
      <c r="D207" s="20" t="s">
        <v>108</v>
      </c>
      <c r="E207" s="20" t="s">
        <v>70</v>
      </c>
      <c r="F207" s="13">
        <f>'Приложение_7 '!G141</f>
        <v>20627809</v>
      </c>
      <c r="G207" s="2"/>
      <c r="I207" s="13">
        <v>20627809</v>
      </c>
      <c r="J207" s="2"/>
      <c r="L207" s="135">
        <f t="shared" si="4"/>
        <v>0</v>
      </c>
      <c r="M207" s="135">
        <f t="shared" si="5"/>
        <v>0</v>
      </c>
    </row>
    <row r="208" spans="1:13" ht="63" outlineLevel="5">
      <c r="A208" s="19" t="s">
        <v>435</v>
      </c>
      <c r="B208" s="20" t="s">
        <v>2</v>
      </c>
      <c r="C208" s="20" t="s">
        <v>66</v>
      </c>
      <c r="D208" s="20" t="s">
        <v>109</v>
      </c>
      <c r="E208" s="20" t="s">
        <v>1</v>
      </c>
      <c r="F208" s="13">
        <f>F209</f>
        <v>438320</v>
      </c>
      <c r="G208" s="2"/>
      <c r="I208" s="13">
        <v>438320</v>
      </c>
      <c r="J208" s="2"/>
      <c r="L208" s="135">
        <f t="shared" si="4"/>
        <v>0</v>
      </c>
      <c r="M208" s="135">
        <f t="shared" si="5"/>
        <v>0</v>
      </c>
    </row>
    <row r="209" spans="1:13" ht="31.5" outlineLevel="6">
      <c r="A209" s="19" t="s">
        <v>700</v>
      </c>
      <c r="B209" s="20" t="s">
        <v>2</v>
      </c>
      <c r="C209" s="20" t="s">
        <v>66</v>
      </c>
      <c r="D209" s="20" t="s">
        <v>109</v>
      </c>
      <c r="E209" s="20" t="s">
        <v>70</v>
      </c>
      <c r="F209" s="13">
        <f>'Приложение_7 '!G143</f>
        <v>438320</v>
      </c>
      <c r="G209" s="2"/>
      <c r="I209" s="13">
        <v>438320</v>
      </c>
      <c r="J209" s="2"/>
      <c r="L209" s="135">
        <f t="shared" si="4"/>
        <v>0</v>
      </c>
      <c r="M209" s="135">
        <f t="shared" si="5"/>
        <v>0</v>
      </c>
    </row>
    <row r="210" spans="1:13" s="133" customFormat="1" ht="47.25" outlineLevel="2">
      <c r="A210" s="136" t="s">
        <v>660</v>
      </c>
      <c r="B210" s="137" t="s">
        <v>2</v>
      </c>
      <c r="C210" s="137" t="s">
        <v>66</v>
      </c>
      <c r="D210" s="137" t="s">
        <v>6</v>
      </c>
      <c r="E210" s="137" t="s">
        <v>1</v>
      </c>
      <c r="F210" s="138">
        <f>F211+F218+F222+F229+F251</f>
        <v>69785894.65</v>
      </c>
      <c r="G210" s="138">
        <f>G211+G218+G222+G229+G251</f>
        <v>771000</v>
      </c>
      <c r="I210" s="138">
        <v>69947808.56</v>
      </c>
      <c r="J210" s="139">
        <f>J211</f>
        <v>771000</v>
      </c>
      <c r="L210" s="135">
        <f t="shared" si="4"/>
        <v>-161913.90999999642</v>
      </c>
      <c r="M210" s="135">
        <f t="shared" si="5"/>
        <v>0</v>
      </c>
    </row>
    <row r="211" spans="1:13" ht="31.5" outlineLevel="3">
      <c r="A211" s="101" t="s">
        <v>620</v>
      </c>
      <c r="B211" s="102" t="s">
        <v>2</v>
      </c>
      <c r="C211" s="102" t="s">
        <v>66</v>
      </c>
      <c r="D211" s="102" t="s">
        <v>43</v>
      </c>
      <c r="E211" s="102" t="s">
        <v>1</v>
      </c>
      <c r="F211" s="12">
        <f>F212</f>
        <v>771000</v>
      </c>
      <c r="G211" s="12">
        <f>G212</f>
        <v>771000</v>
      </c>
      <c r="I211" s="12">
        <v>771000</v>
      </c>
      <c r="J211" s="12">
        <v>771000</v>
      </c>
      <c r="L211" s="135">
        <f t="shared" si="4"/>
        <v>0</v>
      </c>
      <c r="M211" s="135">
        <f t="shared" si="5"/>
        <v>0</v>
      </c>
    </row>
    <row r="212" spans="1:13" ht="31.5" outlineLevel="4">
      <c r="A212" s="19" t="s">
        <v>517</v>
      </c>
      <c r="B212" s="20" t="s">
        <v>2</v>
      </c>
      <c r="C212" s="20" t="s">
        <v>66</v>
      </c>
      <c r="D212" s="20" t="s">
        <v>110</v>
      </c>
      <c r="E212" s="20" t="s">
        <v>1</v>
      </c>
      <c r="F212" s="13">
        <f>F213+F215</f>
        <v>771000</v>
      </c>
      <c r="G212" s="13">
        <f>G213+G215</f>
        <v>771000</v>
      </c>
      <c r="I212" s="13">
        <v>771000</v>
      </c>
      <c r="J212" s="13">
        <v>771000</v>
      </c>
      <c r="L212" s="135">
        <f t="shared" si="4"/>
        <v>0</v>
      </c>
      <c r="M212" s="135">
        <f t="shared" si="5"/>
        <v>0</v>
      </c>
    </row>
    <row r="213" spans="1:13" ht="126" outlineLevel="5">
      <c r="A213" s="19" t="s">
        <v>447</v>
      </c>
      <c r="B213" s="20" t="s">
        <v>2</v>
      </c>
      <c r="C213" s="20" t="s">
        <v>66</v>
      </c>
      <c r="D213" s="20" t="s">
        <v>111</v>
      </c>
      <c r="E213" s="20" t="s">
        <v>1</v>
      </c>
      <c r="F213" s="13">
        <f>F214</f>
        <v>6000</v>
      </c>
      <c r="G213" s="13">
        <f>G214</f>
        <v>6000</v>
      </c>
      <c r="I213" s="13">
        <v>6000</v>
      </c>
      <c r="J213" s="13">
        <v>6000</v>
      </c>
      <c r="L213" s="135">
        <f t="shared" si="4"/>
        <v>0</v>
      </c>
      <c r="M213" s="135">
        <f t="shared" si="5"/>
        <v>0</v>
      </c>
    </row>
    <row r="214" spans="1:13" ht="31.5" outlineLevel="6">
      <c r="A214" s="19" t="s">
        <v>697</v>
      </c>
      <c r="B214" s="20" t="s">
        <v>2</v>
      </c>
      <c r="C214" s="20" t="s">
        <v>66</v>
      </c>
      <c r="D214" s="20" t="s">
        <v>111</v>
      </c>
      <c r="E214" s="20" t="s">
        <v>17</v>
      </c>
      <c r="F214" s="13">
        <f>'Приложение_7 '!G148</f>
        <v>6000</v>
      </c>
      <c r="G214" s="13">
        <v>6000</v>
      </c>
      <c r="I214" s="13">
        <v>6000</v>
      </c>
      <c r="J214" s="13">
        <v>6000</v>
      </c>
      <c r="L214" s="135">
        <f t="shared" si="4"/>
        <v>0</v>
      </c>
      <c r="M214" s="135">
        <f t="shared" si="5"/>
        <v>0</v>
      </c>
    </row>
    <row r="215" spans="1:13" ht="31.5" outlineLevel="5">
      <c r="A215" s="19" t="s">
        <v>448</v>
      </c>
      <c r="B215" s="20" t="s">
        <v>2</v>
      </c>
      <c r="C215" s="20" t="s">
        <v>66</v>
      </c>
      <c r="D215" s="20" t="s">
        <v>112</v>
      </c>
      <c r="E215" s="20" t="s">
        <v>1</v>
      </c>
      <c r="F215" s="13">
        <f>F216+F217</f>
        <v>765000</v>
      </c>
      <c r="G215" s="13">
        <f>G216+G217</f>
        <v>765000</v>
      </c>
      <c r="I215" s="13">
        <v>765000</v>
      </c>
      <c r="J215" s="13">
        <v>765000</v>
      </c>
      <c r="L215" s="135">
        <f t="shared" si="4"/>
        <v>0</v>
      </c>
      <c r="M215" s="135">
        <f t="shared" si="5"/>
        <v>0</v>
      </c>
    </row>
    <row r="216" spans="1:13" ht="78.75" outlineLevel="6">
      <c r="A216" s="19" t="s">
        <v>712</v>
      </c>
      <c r="B216" s="20" t="s">
        <v>2</v>
      </c>
      <c r="C216" s="20" t="s">
        <v>66</v>
      </c>
      <c r="D216" s="20" t="s">
        <v>112</v>
      </c>
      <c r="E216" s="20" t="s">
        <v>10</v>
      </c>
      <c r="F216" s="13">
        <f>'Приложение_7 '!G150</f>
        <v>698220.45</v>
      </c>
      <c r="G216" s="13">
        <v>698220.45</v>
      </c>
      <c r="I216" s="13">
        <v>698220.45</v>
      </c>
      <c r="J216" s="13">
        <v>698220.45</v>
      </c>
      <c r="L216" s="135">
        <f t="shared" si="4"/>
        <v>0</v>
      </c>
      <c r="M216" s="135">
        <f t="shared" si="5"/>
        <v>0</v>
      </c>
    </row>
    <row r="217" spans="1:13" ht="31.5" outlineLevel="6">
      <c r="A217" s="19" t="s">
        <v>697</v>
      </c>
      <c r="B217" s="20" t="s">
        <v>2</v>
      </c>
      <c r="C217" s="20" t="s">
        <v>66</v>
      </c>
      <c r="D217" s="20" t="s">
        <v>112</v>
      </c>
      <c r="E217" s="20" t="s">
        <v>17</v>
      </c>
      <c r="F217" s="13">
        <f>'Приложение_7 '!G151</f>
        <v>66779.55</v>
      </c>
      <c r="G217" s="13">
        <v>66779.55</v>
      </c>
      <c r="I217" s="13">
        <v>66779.55</v>
      </c>
      <c r="J217" s="13">
        <v>66779.55</v>
      </c>
      <c r="L217" s="135">
        <f t="shared" si="4"/>
        <v>0</v>
      </c>
      <c r="M217" s="135">
        <f t="shared" si="5"/>
        <v>0</v>
      </c>
    </row>
    <row r="218" spans="1:13" ht="47.25" outlineLevel="3">
      <c r="A218" s="101" t="s">
        <v>621</v>
      </c>
      <c r="B218" s="102" t="s">
        <v>2</v>
      </c>
      <c r="C218" s="102" t="s">
        <v>66</v>
      </c>
      <c r="D218" s="102" t="s">
        <v>51</v>
      </c>
      <c r="E218" s="102" t="s">
        <v>1</v>
      </c>
      <c r="F218" s="12">
        <f>F219</f>
        <v>135525.02000000002</v>
      </c>
      <c r="G218" s="1"/>
      <c r="I218" s="12">
        <v>415525.02</v>
      </c>
      <c r="J218" s="1"/>
      <c r="L218" s="135">
        <f aca="true" t="shared" si="6" ref="L218:L287">F218-I218</f>
        <v>-280000</v>
      </c>
      <c r="M218" s="135">
        <f aca="true" t="shared" si="7" ref="M218:M287">G218-J218</f>
        <v>0</v>
      </c>
    </row>
    <row r="219" spans="1:13" ht="63" outlineLevel="4">
      <c r="A219" s="19" t="s">
        <v>518</v>
      </c>
      <c r="B219" s="20" t="s">
        <v>2</v>
      </c>
      <c r="C219" s="20" t="s">
        <v>66</v>
      </c>
      <c r="D219" s="20" t="s">
        <v>113</v>
      </c>
      <c r="E219" s="20" t="s">
        <v>1</v>
      </c>
      <c r="F219" s="13">
        <f>F220</f>
        <v>135525.02000000002</v>
      </c>
      <c r="G219" s="2"/>
      <c r="I219" s="13">
        <v>415525.02</v>
      </c>
      <c r="J219" s="2"/>
      <c r="L219" s="135">
        <f t="shared" si="6"/>
        <v>-280000</v>
      </c>
      <c r="M219" s="135">
        <f t="shared" si="7"/>
        <v>0</v>
      </c>
    </row>
    <row r="220" spans="1:13" ht="47.25" outlineLevel="5">
      <c r="A220" s="19" t="s">
        <v>449</v>
      </c>
      <c r="B220" s="20" t="s">
        <v>2</v>
      </c>
      <c r="C220" s="20" t="s">
        <v>66</v>
      </c>
      <c r="D220" s="20" t="s">
        <v>114</v>
      </c>
      <c r="E220" s="20" t="s">
        <v>1</v>
      </c>
      <c r="F220" s="13">
        <f>F221</f>
        <v>135525.02000000002</v>
      </c>
      <c r="G220" s="2"/>
      <c r="I220" s="13">
        <v>415525.02</v>
      </c>
      <c r="J220" s="2"/>
      <c r="L220" s="135">
        <f t="shared" si="6"/>
        <v>-280000</v>
      </c>
      <c r="M220" s="135">
        <f t="shared" si="7"/>
        <v>0</v>
      </c>
    </row>
    <row r="221" spans="1:13" ht="31.5" outlineLevel="6">
      <c r="A221" s="19" t="s">
        <v>697</v>
      </c>
      <c r="B221" s="20" t="s">
        <v>2</v>
      </c>
      <c r="C221" s="20" t="s">
        <v>66</v>
      </c>
      <c r="D221" s="20" t="s">
        <v>114</v>
      </c>
      <c r="E221" s="20" t="s">
        <v>17</v>
      </c>
      <c r="F221" s="13">
        <f>'Приложение_7 '!G335</f>
        <v>135525.02000000002</v>
      </c>
      <c r="G221" s="2"/>
      <c r="I221" s="13">
        <v>415525.02</v>
      </c>
      <c r="J221" s="2"/>
      <c r="L221" s="135">
        <f t="shared" si="6"/>
        <v>-280000</v>
      </c>
      <c r="M221" s="135">
        <f t="shared" si="7"/>
        <v>0</v>
      </c>
    </row>
    <row r="222" spans="1:13" ht="31.5" outlineLevel="3">
      <c r="A222" s="101" t="s">
        <v>630</v>
      </c>
      <c r="B222" s="102" t="s">
        <v>2</v>
      </c>
      <c r="C222" s="102" t="s">
        <v>66</v>
      </c>
      <c r="D222" s="102" t="s">
        <v>115</v>
      </c>
      <c r="E222" s="102" t="s">
        <v>1</v>
      </c>
      <c r="F222" s="12">
        <f>F223</f>
        <v>8050035.49</v>
      </c>
      <c r="G222" s="1"/>
      <c r="I222" s="12">
        <v>8050035.49</v>
      </c>
      <c r="J222" s="1"/>
      <c r="L222" s="135">
        <f t="shared" si="6"/>
        <v>0</v>
      </c>
      <c r="M222" s="135">
        <f t="shared" si="7"/>
        <v>0</v>
      </c>
    </row>
    <row r="223" spans="1:13" ht="31.5" outlineLevel="4">
      <c r="A223" s="19" t="s">
        <v>519</v>
      </c>
      <c r="B223" s="20" t="s">
        <v>2</v>
      </c>
      <c r="C223" s="20" t="s">
        <v>66</v>
      </c>
      <c r="D223" s="20" t="s">
        <v>116</v>
      </c>
      <c r="E223" s="20" t="s">
        <v>1</v>
      </c>
      <c r="F223" s="13">
        <f>F224+F227</f>
        <v>8050035.49</v>
      </c>
      <c r="G223" s="2"/>
      <c r="I223" s="13">
        <v>8050035.49</v>
      </c>
      <c r="J223" s="2"/>
      <c r="L223" s="135">
        <f t="shared" si="6"/>
        <v>0</v>
      </c>
      <c r="M223" s="135">
        <f t="shared" si="7"/>
        <v>0</v>
      </c>
    </row>
    <row r="224" spans="1:13" ht="63" outlineLevel="5">
      <c r="A224" s="19" t="s">
        <v>446</v>
      </c>
      <c r="B224" s="20" t="s">
        <v>2</v>
      </c>
      <c r="C224" s="20" t="s">
        <v>66</v>
      </c>
      <c r="D224" s="20" t="s">
        <v>117</v>
      </c>
      <c r="E224" s="20" t="s">
        <v>1</v>
      </c>
      <c r="F224" s="13">
        <f>F225+F226</f>
        <v>7907648.49</v>
      </c>
      <c r="G224" s="2"/>
      <c r="I224" s="13">
        <v>7907648.49</v>
      </c>
      <c r="J224" s="2"/>
      <c r="L224" s="135">
        <f t="shared" si="6"/>
        <v>0</v>
      </c>
      <c r="M224" s="135">
        <f t="shared" si="7"/>
        <v>0</v>
      </c>
    </row>
    <row r="225" spans="1:13" ht="78.75" outlineLevel="6">
      <c r="A225" s="19" t="s">
        <v>712</v>
      </c>
      <c r="B225" s="20" t="s">
        <v>2</v>
      </c>
      <c r="C225" s="20" t="s">
        <v>66</v>
      </c>
      <c r="D225" s="20" t="s">
        <v>117</v>
      </c>
      <c r="E225" s="20" t="s">
        <v>10</v>
      </c>
      <c r="F225" s="13">
        <f>'Приложение_7 '!G155</f>
        <v>6312377.99</v>
      </c>
      <c r="G225" s="2"/>
      <c r="I225" s="13">
        <v>6312377.99</v>
      </c>
      <c r="J225" s="2"/>
      <c r="L225" s="135">
        <f t="shared" si="6"/>
        <v>0</v>
      </c>
      <c r="M225" s="135">
        <f t="shared" si="7"/>
        <v>0</v>
      </c>
    </row>
    <row r="226" spans="1:13" ht="31.5" outlineLevel="6">
      <c r="A226" s="19" t="s">
        <v>697</v>
      </c>
      <c r="B226" s="20" t="s">
        <v>2</v>
      </c>
      <c r="C226" s="20" t="s">
        <v>66</v>
      </c>
      <c r="D226" s="20" t="s">
        <v>117</v>
      </c>
      <c r="E226" s="20" t="s">
        <v>17</v>
      </c>
      <c r="F226" s="13">
        <f>'Приложение_7 '!G156</f>
        <v>1595270.5</v>
      </c>
      <c r="G226" s="2"/>
      <c r="I226" s="13">
        <v>1595270.5</v>
      </c>
      <c r="J226" s="2"/>
      <c r="L226" s="135">
        <f t="shared" si="6"/>
        <v>0</v>
      </c>
      <c r="M226" s="135">
        <f t="shared" si="7"/>
        <v>0</v>
      </c>
    </row>
    <row r="227" spans="1:13" ht="63" outlineLevel="5">
      <c r="A227" s="19" t="s">
        <v>435</v>
      </c>
      <c r="B227" s="20" t="s">
        <v>2</v>
      </c>
      <c r="C227" s="20" t="s">
        <v>66</v>
      </c>
      <c r="D227" s="20" t="s">
        <v>118</v>
      </c>
      <c r="E227" s="20" t="s">
        <v>1</v>
      </c>
      <c r="F227" s="13">
        <f>F228</f>
        <v>142387</v>
      </c>
      <c r="G227" s="2"/>
      <c r="I227" s="13">
        <v>142387</v>
      </c>
      <c r="J227" s="2"/>
      <c r="L227" s="135">
        <f t="shared" si="6"/>
        <v>0</v>
      </c>
      <c r="M227" s="135">
        <f t="shared" si="7"/>
        <v>0</v>
      </c>
    </row>
    <row r="228" spans="1:13" ht="78.75" outlineLevel="6">
      <c r="A228" s="19" t="s">
        <v>712</v>
      </c>
      <c r="B228" s="20" t="s">
        <v>2</v>
      </c>
      <c r="C228" s="20" t="s">
        <v>66</v>
      </c>
      <c r="D228" s="20" t="s">
        <v>118</v>
      </c>
      <c r="E228" s="20" t="s">
        <v>10</v>
      </c>
      <c r="F228" s="13">
        <f>'Приложение_7 '!G158</f>
        <v>142387</v>
      </c>
      <c r="G228" s="2"/>
      <c r="I228" s="13">
        <v>142387</v>
      </c>
      <c r="J228" s="2"/>
      <c r="L228" s="135">
        <f t="shared" si="6"/>
        <v>0</v>
      </c>
      <c r="M228" s="135">
        <f t="shared" si="7"/>
        <v>0</v>
      </c>
    </row>
    <row r="229" spans="1:13" ht="63" outlineLevel="3">
      <c r="A229" s="101" t="s">
        <v>631</v>
      </c>
      <c r="B229" s="102" t="s">
        <v>2</v>
      </c>
      <c r="C229" s="102" t="s">
        <v>66</v>
      </c>
      <c r="D229" s="102" t="s">
        <v>119</v>
      </c>
      <c r="E229" s="102" t="s">
        <v>1</v>
      </c>
      <c r="F229" s="12">
        <f>F230+F237+F240+F244+F248</f>
        <v>27396965.49</v>
      </c>
      <c r="G229" s="1"/>
      <c r="I229" s="12">
        <v>27264965.49</v>
      </c>
      <c r="J229" s="1"/>
      <c r="L229" s="135">
        <f t="shared" si="6"/>
        <v>132000</v>
      </c>
      <c r="M229" s="135">
        <f t="shared" si="7"/>
        <v>0</v>
      </c>
    </row>
    <row r="230" spans="1:13" ht="94.5" outlineLevel="4">
      <c r="A230" s="19" t="s">
        <v>520</v>
      </c>
      <c r="B230" s="20" t="s">
        <v>2</v>
      </c>
      <c r="C230" s="20" t="s">
        <v>66</v>
      </c>
      <c r="D230" s="20" t="s">
        <v>120</v>
      </c>
      <c r="E230" s="20" t="s">
        <v>1</v>
      </c>
      <c r="F230" s="13">
        <f>F231+F235</f>
        <v>19184396.09</v>
      </c>
      <c r="G230" s="2"/>
      <c r="I230" s="13">
        <v>19184396.09</v>
      </c>
      <c r="J230" s="2"/>
      <c r="L230" s="135">
        <f t="shared" si="6"/>
        <v>0</v>
      </c>
      <c r="M230" s="135">
        <f t="shared" si="7"/>
        <v>0</v>
      </c>
    </row>
    <row r="231" spans="1:13" ht="63" outlineLevel="5">
      <c r="A231" s="19" t="s">
        <v>446</v>
      </c>
      <c r="B231" s="20" t="s">
        <v>2</v>
      </c>
      <c r="C231" s="20" t="s">
        <v>66</v>
      </c>
      <c r="D231" s="20" t="s">
        <v>121</v>
      </c>
      <c r="E231" s="20" t="s">
        <v>1</v>
      </c>
      <c r="F231" s="13">
        <f>F232+F233+F234</f>
        <v>18739090.51</v>
      </c>
      <c r="G231" s="2"/>
      <c r="I231" s="13">
        <v>18739090.51</v>
      </c>
      <c r="J231" s="2"/>
      <c r="L231" s="135">
        <f t="shared" si="6"/>
        <v>0</v>
      </c>
      <c r="M231" s="135">
        <f t="shared" si="7"/>
        <v>0</v>
      </c>
    </row>
    <row r="232" spans="1:13" ht="78.75" outlineLevel="6">
      <c r="A232" s="19" t="s">
        <v>712</v>
      </c>
      <c r="B232" s="20" t="s">
        <v>2</v>
      </c>
      <c r="C232" s="20" t="s">
        <v>66</v>
      </c>
      <c r="D232" s="20" t="s">
        <v>121</v>
      </c>
      <c r="E232" s="20" t="s">
        <v>10</v>
      </c>
      <c r="F232" s="13">
        <f>'Приложение_7 '!G339</f>
        <v>17709740.98</v>
      </c>
      <c r="G232" s="2"/>
      <c r="I232" s="13">
        <v>17709740.98</v>
      </c>
      <c r="J232" s="2"/>
      <c r="L232" s="135">
        <f t="shared" si="6"/>
        <v>0</v>
      </c>
      <c r="M232" s="135">
        <f t="shared" si="7"/>
        <v>0</v>
      </c>
    </row>
    <row r="233" spans="1:13" ht="31.5" outlineLevel="6">
      <c r="A233" s="19" t="s">
        <v>697</v>
      </c>
      <c r="B233" s="20" t="s">
        <v>2</v>
      </c>
      <c r="C233" s="20" t="s">
        <v>66</v>
      </c>
      <c r="D233" s="20" t="s">
        <v>121</v>
      </c>
      <c r="E233" s="20" t="s">
        <v>17</v>
      </c>
      <c r="F233" s="13">
        <f>'Приложение_7 '!G340</f>
        <v>1026549.53</v>
      </c>
      <c r="G233" s="2"/>
      <c r="I233" s="13">
        <v>1029349.53</v>
      </c>
      <c r="J233" s="2"/>
      <c r="L233" s="135">
        <f t="shared" si="6"/>
        <v>-2800</v>
      </c>
      <c r="M233" s="135">
        <f t="shared" si="7"/>
        <v>0</v>
      </c>
    </row>
    <row r="234" spans="1:13" ht="15.75" outlineLevel="6">
      <c r="A234" s="19" t="s">
        <v>699</v>
      </c>
      <c r="B234" s="96" t="s">
        <v>2</v>
      </c>
      <c r="C234" s="96" t="s">
        <v>66</v>
      </c>
      <c r="D234" s="96" t="s">
        <v>121</v>
      </c>
      <c r="E234" s="96" t="s">
        <v>65</v>
      </c>
      <c r="F234" s="13">
        <f>'Приложение_7 '!G341</f>
        <v>2800</v>
      </c>
      <c r="G234" s="2"/>
      <c r="I234" s="13"/>
      <c r="J234" s="2"/>
      <c r="L234" s="135"/>
      <c r="M234" s="135"/>
    </row>
    <row r="235" spans="1:13" ht="63" outlineLevel="5">
      <c r="A235" s="19" t="s">
        <v>435</v>
      </c>
      <c r="B235" s="20" t="s">
        <v>2</v>
      </c>
      <c r="C235" s="20" t="s">
        <v>66</v>
      </c>
      <c r="D235" s="20" t="s">
        <v>122</v>
      </c>
      <c r="E235" s="20" t="s">
        <v>1</v>
      </c>
      <c r="F235" s="13">
        <f>F236</f>
        <v>445305.58</v>
      </c>
      <c r="G235" s="2"/>
      <c r="I235" s="13">
        <v>445305.58</v>
      </c>
      <c r="J235" s="2"/>
      <c r="L235" s="135">
        <f t="shared" si="6"/>
        <v>0</v>
      </c>
      <c r="M235" s="135">
        <f t="shared" si="7"/>
        <v>0</v>
      </c>
    </row>
    <row r="236" spans="1:13" ht="78.75" outlineLevel="6">
      <c r="A236" s="19" t="s">
        <v>712</v>
      </c>
      <c r="B236" s="20" t="s">
        <v>2</v>
      </c>
      <c r="C236" s="20" t="s">
        <v>66</v>
      </c>
      <c r="D236" s="20" t="s">
        <v>122</v>
      </c>
      <c r="E236" s="20" t="s">
        <v>10</v>
      </c>
      <c r="F236" s="13">
        <f>'Приложение_7 '!G343</f>
        <v>445305.58</v>
      </c>
      <c r="G236" s="2"/>
      <c r="I236" s="13">
        <v>445305.58</v>
      </c>
      <c r="J236" s="2"/>
      <c r="L236" s="135">
        <f t="shared" si="6"/>
        <v>0</v>
      </c>
      <c r="M236" s="135">
        <f t="shared" si="7"/>
        <v>0</v>
      </c>
    </row>
    <row r="237" spans="1:13" ht="47.25" outlineLevel="4">
      <c r="A237" s="19" t="s">
        <v>521</v>
      </c>
      <c r="B237" s="20" t="s">
        <v>2</v>
      </c>
      <c r="C237" s="20" t="s">
        <v>66</v>
      </c>
      <c r="D237" s="20" t="s">
        <v>123</v>
      </c>
      <c r="E237" s="20" t="s">
        <v>1</v>
      </c>
      <c r="F237" s="13">
        <f>F238</f>
        <v>35908</v>
      </c>
      <c r="G237" s="2"/>
      <c r="I237" s="13">
        <v>35908</v>
      </c>
      <c r="J237" s="2"/>
      <c r="L237" s="135">
        <f t="shared" si="6"/>
        <v>0</v>
      </c>
      <c r="M237" s="135">
        <f t="shared" si="7"/>
        <v>0</v>
      </c>
    </row>
    <row r="238" spans="1:13" ht="63" outlineLevel="5">
      <c r="A238" s="19" t="s">
        <v>446</v>
      </c>
      <c r="B238" s="20" t="s">
        <v>2</v>
      </c>
      <c r="C238" s="20" t="s">
        <v>66</v>
      </c>
      <c r="D238" s="20" t="s">
        <v>124</v>
      </c>
      <c r="E238" s="20" t="s">
        <v>1</v>
      </c>
      <c r="F238" s="13">
        <f>F239</f>
        <v>35908</v>
      </c>
      <c r="G238" s="2"/>
      <c r="I238" s="13">
        <v>35908</v>
      </c>
      <c r="J238" s="2"/>
      <c r="L238" s="135">
        <f t="shared" si="6"/>
        <v>0</v>
      </c>
      <c r="M238" s="135">
        <f t="shared" si="7"/>
        <v>0</v>
      </c>
    </row>
    <row r="239" spans="1:13" ht="31.5" outlineLevel="6">
      <c r="A239" s="19" t="s">
        <v>697</v>
      </c>
      <c r="B239" s="20" t="s">
        <v>2</v>
      </c>
      <c r="C239" s="20" t="s">
        <v>66</v>
      </c>
      <c r="D239" s="20" t="s">
        <v>124</v>
      </c>
      <c r="E239" s="20" t="s">
        <v>17</v>
      </c>
      <c r="F239" s="13">
        <f>'Приложение_7 '!G346</f>
        <v>35908</v>
      </c>
      <c r="G239" s="2"/>
      <c r="I239" s="13">
        <v>35908</v>
      </c>
      <c r="J239" s="2"/>
      <c r="L239" s="135">
        <f t="shared" si="6"/>
        <v>0</v>
      </c>
      <c r="M239" s="135">
        <f t="shared" si="7"/>
        <v>0</v>
      </c>
    </row>
    <row r="240" spans="1:13" ht="31.5" outlineLevel="4">
      <c r="A240" s="19" t="s">
        <v>522</v>
      </c>
      <c r="B240" s="20" t="s">
        <v>2</v>
      </c>
      <c r="C240" s="20" t="s">
        <v>66</v>
      </c>
      <c r="D240" s="20" t="s">
        <v>125</v>
      </c>
      <c r="E240" s="20" t="s">
        <v>1</v>
      </c>
      <c r="F240" s="13">
        <f>F241</f>
        <v>5588721.359999999</v>
      </c>
      <c r="G240" s="2"/>
      <c r="I240" s="13">
        <v>5588721.36</v>
      </c>
      <c r="J240" s="2"/>
      <c r="L240" s="135">
        <f t="shared" si="6"/>
        <v>0</v>
      </c>
      <c r="M240" s="135">
        <f t="shared" si="7"/>
        <v>0</v>
      </c>
    </row>
    <row r="241" spans="1:13" ht="63" outlineLevel="5">
      <c r="A241" s="19" t="s">
        <v>446</v>
      </c>
      <c r="B241" s="20" t="s">
        <v>2</v>
      </c>
      <c r="C241" s="20" t="s">
        <v>66</v>
      </c>
      <c r="D241" s="20" t="s">
        <v>126</v>
      </c>
      <c r="E241" s="20" t="s">
        <v>1</v>
      </c>
      <c r="F241" s="13">
        <f>F242+F243</f>
        <v>5588721.359999999</v>
      </c>
      <c r="G241" s="2"/>
      <c r="I241" s="13">
        <v>5588721.36</v>
      </c>
      <c r="J241" s="2"/>
      <c r="L241" s="135">
        <f t="shared" si="6"/>
        <v>0</v>
      </c>
      <c r="M241" s="135">
        <f t="shared" si="7"/>
        <v>0</v>
      </c>
    </row>
    <row r="242" spans="1:13" ht="78.75" outlineLevel="6">
      <c r="A242" s="19" t="s">
        <v>712</v>
      </c>
      <c r="B242" s="20" t="s">
        <v>2</v>
      </c>
      <c r="C242" s="20" t="s">
        <v>66</v>
      </c>
      <c r="D242" s="20" t="s">
        <v>126</v>
      </c>
      <c r="E242" s="20" t="s">
        <v>10</v>
      </c>
      <c r="F242" s="13">
        <f>'Приложение_7 '!G349</f>
        <v>5040338.6</v>
      </c>
      <c r="G242" s="2"/>
      <c r="I242" s="13">
        <v>5040338.6</v>
      </c>
      <c r="J242" s="2"/>
      <c r="L242" s="135">
        <f t="shared" si="6"/>
        <v>0</v>
      </c>
      <c r="M242" s="135">
        <f t="shared" si="7"/>
        <v>0</v>
      </c>
    </row>
    <row r="243" spans="1:13" ht="31.5" outlineLevel="6">
      <c r="A243" s="19" t="s">
        <v>697</v>
      </c>
      <c r="B243" s="20" t="s">
        <v>2</v>
      </c>
      <c r="C243" s="20" t="s">
        <v>66</v>
      </c>
      <c r="D243" s="20" t="s">
        <v>126</v>
      </c>
      <c r="E243" s="20" t="s">
        <v>17</v>
      </c>
      <c r="F243" s="13">
        <f>'Приложение_7 '!G350</f>
        <v>548382.76</v>
      </c>
      <c r="G243" s="2"/>
      <c r="I243" s="13">
        <v>548382.76</v>
      </c>
      <c r="J243" s="2"/>
      <c r="L243" s="135">
        <f t="shared" si="6"/>
        <v>0</v>
      </c>
      <c r="M243" s="135">
        <f t="shared" si="7"/>
        <v>0</v>
      </c>
    </row>
    <row r="244" spans="1:13" ht="63" outlineLevel="4">
      <c r="A244" s="19" t="s">
        <v>523</v>
      </c>
      <c r="B244" s="20" t="s">
        <v>2</v>
      </c>
      <c r="C244" s="20" t="s">
        <v>66</v>
      </c>
      <c r="D244" s="20" t="s">
        <v>127</v>
      </c>
      <c r="E244" s="20" t="s">
        <v>1</v>
      </c>
      <c r="F244" s="13">
        <f>F245</f>
        <v>472380</v>
      </c>
      <c r="G244" s="2"/>
      <c r="I244" s="13">
        <v>340380</v>
      </c>
      <c r="J244" s="2"/>
      <c r="L244" s="135">
        <f t="shared" si="6"/>
        <v>132000</v>
      </c>
      <c r="M244" s="135">
        <f t="shared" si="7"/>
        <v>0</v>
      </c>
    </row>
    <row r="245" spans="1:13" ht="31.5" outlineLevel="5">
      <c r="A245" s="19" t="s">
        <v>444</v>
      </c>
      <c r="B245" s="20" t="s">
        <v>2</v>
      </c>
      <c r="C245" s="20" t="s">
        <v>66</v>
      </c>
      <c r="D245" s="20" t="s">
        <v>128</v>
      </c>
      <c r="E245" s="20" t="s">
        <v>1</v>
      </c>
      <c r="F245" s="13">
        <f>F246+F247</f>
        <v>472380</v>
      </c>
      <c r="G245" s="2"/>
      <c r="I245" s="13">
        <v>340380</v>
      </c>
      <c r="J245" s="2"/>
      <c r="L245" s="135">
        <f t="shared" si="6"/>
        <v>132000</v>
      </c>
      <c r="M245" s="135">
        <f t="shared" si="7"/>
        <v>0</v>
      </c>
    </row>
    <row r="246" spans="1:13" ht="31.5" outlineLevel="6">
      <c r="A246" s="19" t="s">
        <v>698</v>
      </c>
      <c r="B246" s="20" t="s">
        <v>2</v>
      </c>
      <c r="C246" s="20" t="s">
        <v>66</v>
      </c>
      <c r="D246" s="20" t="s">
        <v>128</v>
      </c>
      <c r="E246" s="20" t="s">
        <v>47</v>
      </c>
      <c r="F246" s="13">
        <f>'Приложение_7 '!G353</f>
        <v>340380</v>
      </c>
      <c r="G246" s="2"/>
      <c r="I246" s="13">
        <v>340380</v>
      </c>
      <c r="J246" s="2"/>
      <c r="L246" s="135">
        <f t="shared" si="6"/>
        <v>0</v>
      </c>
      <c r="M246" s="135">
        <f t="shared" si="7"/>
        <v>0</v>
      </c>
    </row>
    <row r="247" spans="1:13" ht="15.75" outlineLevel="6">
      <c r="A247" s="19" t="s">
        <v>699</v>
      </c>
      <c r="B247" s="96" t="s">
        <v>2</v>
      </c>
      <c r="C247" s="96" t="s">
        <v>66</v>
      </c>
      <c r="D247" s="96" t="s">
        <v>128</v>
      </c>
      <c r="E247" s="96" t="s">
        <v>65</v>
      </c>
      <c r="F247" s="13">
        <f>'Приложение_7 '!G354</f>
        <v>132000</v>
      </c>
      <c r="G247" s="2"/>
      <c r="I247" s="13"/>
      <c r="J247" s="2"/>
      <c r="L247" s="135"/>
      <c r="M247" s="135"/>
    </row>
    <row r="248" spans="1:13" ht="63" outlineLevel="4">
      <c r="A248" s="19" t="s">
        <v>524</v>
      </c>
      <c r="B248" s="20" t="s">
        <v>2</v>
      </c>
      <c r="C248" s="20" t="s">
        <v>66</v>
      </c>
      <c r="D248" s="20" t="s">
        <v>129</v>
      </c>
      <c r="E248" s="20" t="s">
        <v>1</v>
      </c>
      <c r="F248" s="13">
        <f>F249</f>
        <v>2115560.04</v>
      </c>
      <c r="G248" s="2"/>
      <c r="I248" s="13">
        <v>2115560.04</v>
      </c>
      <c r="J248" s="2"/>
      <c r="L248" s="135">
        <f t="shared" si="6"/>
        <v>0</v>
      </c>
      <c r="M248" s="135">
        <f t="shared" si="7"/>
        <v>0</v>
      </c>
    </row>
    <row r="249" spans="1:13" ht="63" outlineLevel="5">
      <c r="A249" s="19" t="s">
        <v>446</v>
      </c>
      <c r="B249" s="20" t="s">
        <v>2</v>
      </c>
      <c r="C249" s="20" t="s">
        <v>66</v>
      </c>
      <c r="D249" s="20" t="s">
        <v>130</v>
      </c>
      <c r="E249" s="20" t="s">
        <v>1</v>
      </c>
      <c r="F249" s="13">
        <f>F250</f>
        <v>2115560.04</v>
      </c>
      <c r="G249" s="2"/>
      <c r="I249" s="13">
        <v>2115560.04</v>
      </c>
      <c r="J249" s="2"/>
      <c r="L249" s="135">
        <f t="shared" si="6"/>
        <v>0</v>
      </c>
      <c r="M249" s="135">
        <f t="shared" si="7"/>
        <v>0</v>
      </c>
    </row>
    <row r="250" spans="1:13" ht="78.75" outlineLevel="6">
      <c r="A250" s="19" t="s">
        <v>712</v>
      </c>
      <c r="B250" s="20" t="s">
        <v>2</v>
      </c>
      <c r="C250" s="20" t="s">
        <v>66</v>
      </c>
      <c r="D250" s="20" t="s">
        <v>130</v>
      </c>
      <c r="E250" s="20" t="s">
        <v>10</v>
      </c>
      <c r="F250" s="13">
        <f>'Приложение_7 '!G357</f>
        <v>2115560.04</v>
      </c>
      <c r="G250" s="2"/>
      <c r="I250" s="13">
        <v>2115560.04</v>
      </c>
      <c r="J250" s="2"/>
      <c r="L250" s="135">
        <f t="shared" si="6"/>
        <v>0</v>
      </c>
      <c r="M250" s="135">
        <f t="shared" si="7"/>
        <v>0</v>
      </c>
    </row>
    <row r="251" spans="1:13" ht="31.5" outlineLevel="3">
      <c r="A251" s="101" t="s">
        <v>632</v>
      </c>
      <c r="B251" s="102" t="s">
        <v>2</v>
      </c>
      <c r="C251" s="102" t="s">
        <v>66</v>
      </c>
      <c r="D251" s="102" t="s">
        <v>131</v>
      </c>
      <c r="E251" s="102" t="s">
        <v>1</v>
      </c>
      <c r="F251" s="12">
        <f>F252+F259+F266</f>
        <v>33432368.650000002</v>
      </c>
      <c r="G251" s="1"/>
      <c r="I251" s="12">
        <v>33446282.56</v>
      </c>
      <c r="J251" s="1"/>
      <c r="L251" s="135">
        <f t="shared" si="6"/>
        <v>-13913.909999996424</v>
      </c>
      <c r="M251" s="135">
        <f t="shared" si="7"/>
        <v>0</v>
      </c>
    </row>
    <row r="252" spans="1:13" ht="31.5" outlineLevel="4">
      <c r="A252" s="19" t="s">
        <v>525</v>
      </c>
      <c r="B252" s="20" t="s">
        <v>2</v>
      </c>
      <c r="C252" s="20" t="s">
        <v>66</v>
      </c>
      <c r="D252" s="20" t="s">
        <v>132</v>
      </c>
      <c r="E252" s="20" t="s">
        <v>1</v>
      </c>
      <c r="F252" s="13">
        <f>F253+F257</f>
        <v>9775521.4</v>
      </c>
      <c r="G252" s="2"/>
      <c r="I252" s="13">
        <v>9775521.4</v>
      </c>
      <c r="J252" s="2"/>
      <c r="L252" s="135">
        <f t="shared" si="6"/>
        <v>0</v>
      </c>
      <c r="M252" s="135">
        <f t="shared" si="7"/>
        <v>0</v>
      </c>
    </row>
    <row r="253" spans="1:13" ht="63" outlineLevel="5">
      <c r="A253" s="19" t="s">
        <v>446</v>
      </c>
      <c r="B253" s="20" t="s">
        <v>2</v>
      </c>
      <c r="C253" s="20" t="s">
        <v>66</v>
      </c>
      <c r="D253" s="20" t="s">
        <v>133</v>
      </c>
      <c r="E253" s="20" t="s">
        <v>1</v>
      </c>
      <c r="F253" s="13">
        <f>F254+F255+F256</f>
        <v>9693021.4</v>
      </c>
      <c r="G253" s="2"/>
      <c r="I253" s="13">
        <v>9693021.4</v>
      </c>
      <c r="J253" s="2"/>
      <c r="L253" s="135">
        <f t="shared" si="6"/>
        <v>0</v>
      </c>
      <c r="M253" s="135">
        <f t="shared" si="7"/>
        <v>0</v>
      </c>
    </row>
    <row r="254" spans="1:13" ht="78.75" outlineLevel="6">
      <c r="A254" s="19" t="s">
        <v>712</v>
      </c>
      <c r="B254" s="20" t="s">
        <v>2</v>
      </c>
      <c r="C254" s="20" t="s">
        <v>66</v>
      </c>
      <c r="D254" s="20" t="s">
        <v>133</v>
      </c>
      <c r="E254" s="20" t="s">
        <v>10</v>
      </c>
      <c r="F254" s="13">
        <f>'Приложение_7 '!G162</f>
        <v>7012313.76</v>
      </c>
      <c r="G254" s="2"/>
      <c r="I254" s="13">
        <v>7012313.76</v>
      </c>
      <c r="J254" s="2"/>
      <c r="L254" s="135">
        <f t="shared" si="6"/>
        <v>0</v>
      </c>
      <c r="M254" s="135">
        <f t="shared" si="7"/>
        <v>0</v>
      </c>
    </row>
    <row r="255" spans="1:13" ht="31.5" outlineLevel="6">
      <c r="A255" s="19" t="s">
        <v>697</v>
      </c>
      <c r="B255" s="20" t="s">
        <v>2</v>
      </c>
      <c r="C255" s="20" t="s">
        <v>66</v>
      </c>
      <c r="D255" s="20" t="s">
        <v>133</v>
      </c>
      <c r="E255" s="20" t="s">
        <v>17</v>
      </c>
      <c r="F255" s="13">
        <f>'Приложение_7 '!G163</f>
        <v>2636908.64</v>
      </c>
      <c r="G255" s="2"/>
      <c r="I255" s="13">
        <v>2636908.64</v>
      </c>
      <c r="J255" s="2"/>
      <c r="L255" s="135">
        <f t="shared" si="6"/>
        <v>0</v>
      </c>
      <c r="M255" s="135">
        <f t="shared" si="7"/>
        <v>0</v>
      </c>
    </row>
    <row r="256" spans="1:13" ht="15.75" outlineLevel="6">
      <c r="A256" s="19" t="s">
        <v>699</v>
      </c>
      <c r="B256" s="20" t="s">
        <v>2</v>
      </c>
      <c r="C256" s="20" t="s">
        <v>66</v>
      </c>
      <c r="D256" s="20" t="s">
        <v>133</v>
      </c>
      <c r="E256" s="20" t="s">
        <v>65</v>
      </c>
      <c r="F256" s="13">
        <f>'Приложение_7 '!G164</f>
        <v>43799</v>
      </c>
      <c r="G256" s="2"/>
      <c r="I256" s="13">
        <v>43799</v>
      </c>
      <c r="J256" s="2"/>
      <c r="L256" s="135">
        <f t="shared" si="6"/>
        <v>0</v>
      </c>
      <c r="M256" s="135">
        <f t="shared" si="7"/>
        <v>0</v>
      </c>
    </row>
    <row r="257" spans="1:13" ht="63" outlineLevel="5">
      <c r="A257" s="19" t="s">
        <v>435</v>
      </c>
      <c r="B257" s="20" t="s">
        <v>2</v>
      </c>
      <c r="C257" s="20" t="s">
        <v>66</v>
      </c>
      <c r="D257" s="20" t="s">
        <v>134</v>
      </c>
      <c r="E257" s="20" t="s">
        <v>1</v>
      </c>
      <c r="F257" s="13">
        <f>F258</f>
        <v>82500</v>
      </c>
      <c r="G257" s="2"/>
      <c r="I257" s="13">
        <v>82500</v>
      </c>
      <c r="J257" s="2"/>
      <c r="L257" s="135">
        <f t="shared" si="6"/>
        <v>0</v>
      </c>
      <c r="M257" s="135">
        <f t="shared" si="7"/>
        <v>0</v>
      </c>
    </row>
    <row r="258" spans="1:13" ht="78.75" outlineLevel="6">
      <c r="A258" s="19" t="s">
        <v>712</v>
      </c>
      <c r="B258" s="20" t="s">
        <v>2</v>
      </c>
      <c r="C258" s="20" t="s">
        <v>66</v>
      </c>
      <c r="D258" s="20" t="s">
        <v>134</v>
      </c>
      <c r="E258" s="20" t="s">
        <v>10</v>
      </c>
      <c r="F258" s="13">
        <f>'Приложение_7 '!G166</f>
        <v>82500</v>
      </c>
      <c r="G258" s="2"/>
      <c r="I258" s="13">
        <v>82500</v>
      </c>
      <c r="J258" s="2"/>
      <c r="L258" s="135">
        <f t="shared" si="6"/>
        <v>0</v>
      </c>
      <c r="M258" s="135">
        <f t="shared" si="7"/>
        <v>0</v>
      </c>
    </row>
    <row r="259" spans="1:13" ht="47.25" outlineLevel="4">
      <c r="A259" s="19" t="s">
        <v>526</v>
      </c>
      <c r="B259" s="20" t="s">
        <v>2</v>
      </c>
      <c r="C259" s="20" t="s">
        <v>66</v>
      </c>
      <c r="D259" s="20" t="s">
        <v>135</v>
      </c>
      <c r="E259" s="20" t="s">
        <v>1</v>
      </c>
      <c r="F259" s="13">
        <f>F260+F264</f>
        <v>20503573.51</v>
      </c>
      <c r="G259" s="2"/>
      <c r="I259" s="13">
        <v>20503573.51</v>
      </c>
      <c r="J259" s="2"/>
      <c r="L259" s="135">
        <f t="shared" si="6"/>
        <v>0</v>
      </c>
      <c r="M259" s="135">
        <f t="shared" si="7"/>
        <v>0</v>
      </c>
    </row>
    <row r="260" spans="1:13" ht="63" outlineLevel="5">
      <c r="A260" s="19" t="s">
        <v>446</v>
      </c>
      <c r="B260" s="20" t="s">
        <v>2</v>
      </c>
      <c r="C260" s="20" t="s">
        <v>66</v>
      </c>
      <c r="D260" s="20" t="s">
        <v>136</v>
      </c>
      <c r="E260" s="20" t="s">
        <v>1</v>
      </c>
      <c r="F260" s="13">
        <f>F261+F262+F263</f>
        <v>20336073.51</v>
      </c>
      <c r="G260" s="2"/>
      <c r="I260" s="13">
        <v>20336073.51</v>
      </c>
      <c r="J260" s="2"/>
      <c r="L260" s="135">
        <f t="shared" si="6"/>
        <v>0</v>
      </c>
      <c r="M260" s="135">
        <f t="shared" si="7"/>
        <v>0</v>
      </c>
    </row>
    <row r="261" spans="1:13" ht="78.75" outlineLevel="6">
      <c r="A261" s="19" t="s">
        <v>712</v>
      </c>
      <c r="B261" s="20" t="s">
        <v>2</v>
      </c>
      <c r="C261" s="20" t="s">
        <v>66</v>
      </c>
      <c r="D261" s="20" t="s">
        <v>136</v>
      </c>
      <c r="E261" s="20" t="s">
        <v>10</v>
      </c>
      <c r="F261" s="13">
        <f>'Приложение_7 '!G169</f>
        <v>11607347.55</v>
      </c>
      <c r="G261" s="2"/>
      <c r="I261" s="13">
        <v>11601322.55</v>
      </c>
      <c r="J261" s="2"/>
      <c r="L261" s="135">
        <f t="shared" si="6"/>
        <v>6025</v>
      </c>
      <c r="M261" s="135">
        <f t="shared" si="7"/>
        <v>0</v>
      </c>
    </row>
    <row r="262" spans="1:13" ht="31.5" outlineLevel="6">
      <c r="A262" s="19" t="s">
        <v>697</v>
      </c>
      <c r="B262" s="20" t="s">
        <v>2</v>
      </c>
      <c r="C262" s="20" t="s">
        <v>66</v>
      </c>
      <c r="D262" s="20" t="s">
        <v>136</v>
      </c>
      <c r="E262" s="20" t="s">
        <v>17</v>
      </c>
      <c r="F262" s="13">
        <f>'Приложение_7 '!G170</f>
        <v>8700072.96</v>
      </c>
      <c r="G262" s="2"/>
      <c r="I262" s="13">
        <v>8706362.96</v>
      </c>
      <c r="J262" s="2"/>
      <c r="L262" s="135">
        <f t="shared" si="6"/>
        <v>-6290</v>
      </c>
      <c r="M262" s="135">
        <f t="shared" si="7"/>
        <v>0</v>
      </c>
    </row>
    <row r="263" spans="1:13" ht="15.75" outlineLevel="6">
      <c r="A263" s="19" t="s">
        <v>699</v>
      </c>
      <c r="B263" s="20" t="s">
        <v>2</v>
      </c>
      <c r="C263" s="20" t="s">
        <v>66</v>
      </c>
      <c r="D263" s="20" t="s">
        <v>136</v>
      </c>
      <c r="E263" s="20" t="s">
        <v>65</v>
      </c>
      <c r="F263" s="13">
        <f>'Приложение_7 '!G171</f>
        <v>28653</v>
      </c>
      <c r="G263" s="2"/>
      <c r="I263" s="13">
        <v>28388</v>
      </c>
      <c r="J263" s="2"/>
      <c r="L263" s="135">
        <f t="shared" si="6"/>
        <v>265</v>
      </c>
      <c r="M263" s="135">
        <f t="shared" si="7"/>
        <v>0</v>
      </c>
    </row>
    <row r="264" spans="1:13" ht="63" outlineLevel="5">
      <c r="A264" s="19" t="s">
        <v>435</v>
      </c>
      <c r="B264" s="20" t="s">
        <v>2</v>
      </c>
      <c r="C264" s="20" t="s">
        <v>66</v>
      </c>
      <c r="D264" s="20" t="s">
        <v>137</v>
      </c>
      <c r="E264" s="20" t="s">
        <v>1</v>
      </c>
      <c r="F264" s="13">
        <f>F265</f>
        <v>167500</v>
      </c>
      <c r="G264" s="2"/>
      <c r="I264" s="13">
        <v>167500</v>
      </c>
      <c r="J264" s="2"/>
      <c r="L264" s="135">
        <f t="shared" si="6"/>
        <v>0</v>
      </c>
      <c r="M264" s="135">
        <f t="shared" si="7"/>
        <v>0</v>
      </c>
    </row>
    <row r="265" spans="1:13" ht="78.75" outlineLevel="6">
      <c r="A265" s="19" t="s">
        <v>712</v>
      </c>
      <c r="B265" s="20" t="s">
        <v>2</v>
      </c>
      <c r="C265" s="20" t="s">
        <v>66</v>
      </c>
      <c r="D265" s="20" t="s">
        <v>137</v>
      </c>
      <c r="E265" s="20" t="s">
        <v>10</v>
      </c>
      <c r="F265" s="13">
        <f>'Приложение_7 '!G173</f>
        <v>167500</v>
      </c>
      <c r="G265" s="2"/>
      <c r="I265" s="13">
        <v>167500</v>
      </c>
      <c r="J265" s="2"/>
      <c r="L265" s="135">
        <f t="shared" si="6"/>
        <v>0</v>
      </c>
      <c r="M265" s="135">
        <f t="shared" si="7"/>
        <v>0</v>
      </c>
    </row>
    <row r="266" spans="1:13" ht="31.5" outlineLevel="4">
      <c r="A266" s="19" t="s">
        <v>527</v>
      </c>
      <c r="B266" s="20" t="s">
        <v>2</v>
      </c>
      <c r="C266" s="20" t="s">
        <v>66</v>
      </c>
      <c r="D266" s="20" t="s">
        <v>138</v>
      </c>
      <c r="E266" s="20" t="s">
        <v>1</v>
      </c>
      <c r="F266" s="13">
        <f>F267+F270</f>
        <v>3153273.7399999998</v>
      </c>
      <c r="G266" s="2"/>
      <c r="I266" s="13">
        <v>3167187.65</v>
      </c>
      <c r="J266" s="2"/>
      <c r="L266" s="135">
        <f t="shared" si="6"/>
        <v>-13913.910000000149</v>
      </c>
      <c r="M266" s="135">
        <f t="shared" si="7"/>
        <v>0</v>
      </c>
    </row>
    <row r="267" spans="1:13" ht="63" outlineLevel="5">
      <c r="A267" s="19" t="s">
        <v>446</v>
      </c>
      <c r="B267" s="20" t="s">
        <v>2</v>
      </c>
      <c r="C267" s="20" t="s">
        <v>66</v>
      </c>
      <c r="D267" s="20" t="s">
        <v>139</v>
      </c>
      <c r="E267" s="20" t="s">
        <v>1</v>
      </c>
      <c r="F267" s="13">
        <f>F268+F269</f>
        <v>2301094.09</v>
      </c>
      <c r="G267" s="2"/>
      <c r="I267" s="13">
        <v>2315008</v>
      </c>
      <c r="J267" s="2"/>
      <c r="L267" s="135">
        <f t="shared" si="6"/>
        <v>-13913.910000000149</v>
      </c>
      <c r="M267" s="135">
        <f t="shared" si="7"/>
        <v>0</v>
      </c>
    </row>
    <row r="268" spans="1:13" ht="78.75" outlineLevel="6">
      <c r="A268" s="19" t="s">
        <v>712</v>
      </c>
      <c r="B268" s="20" t="s">
        <v>2</v>
      </c>
      <c r="C268" s="20" t="s">
        <v>66</v>
      </c>
      <c r="D268" s="20" t="s">
        <v>139</v>
      </c>
      <c r="E268" s="20" t="s">
        <v>10</v>
      </c>
      <c r="F268" s="13">
        <f>'Приложение_7 '!G176</f>
        <v>1466478</v>
      </c>
      <c r="G268" s="2"/>
      <c r="I268" s="13">
        <v>1466478</v>
      </c>
      <c r="J268" s="2"/>
      <c r="L268" s="135">
        <f t="shared" si="6"/>
        <v>0</v>
      </c>
      <c r="M268" s="135">
        <f t="shared" si="7"/>
        <v>0</v>
      </c>
    </row>
    <row r="269" spans="1:13" ht="31.5" outlineLevel="6">
      <c r="A269" s="19" t="s">
        <v>697</v>
      </c>
      <c r="B269" s="20" t="s">
        <v>2</v>
      </c>
      <c r="C269" s="20" t="s">
        <v>66</v>
      </c>
      <c r="D269" s="20" t="s">
        <v>139</v>
      </c>
      <c r="E269" s="20" t="s">
        <v>17</v>
      </c>
      <c r="F269" s="13">
        <f>'Приложение_7 '!G177</f>
        <v>834616.09</v>
      </c>
      <c r="G269" s="1"/>
      <c r="I269" s="13">
        <v>848530</v>
      </c>
      <c r="J269" s="1"/>
      <c r="L269" s="135">
        <f t="shared" si="6"/>
        <v>-13913.910000000033</v>
      </c>
      <c r="M269" s="135">
        <f t="shared" si="7"/>
        <v>0</v>
      </c>
    </row>
    <row r="270" spans="1:13" ht="31.5" outlineLevel="5">
      <c r="A270" s="19" t="s">
        <v>444</v>
      </c>
      <c r="B270" s="20" t="s">
        <v>2</v>
      </c>
      <c r="C270" s="20" t="s">
        <v>66</v>
      </c>
      <c r="D270" s="20" t="s">
        <v>140</v>
      </c>
      <c r="E270" s="20" t="s">
        <v>1</v>
      </c>
      <c r="F270" s="13">
        <f>F271</f>
        <v>852179.65</v>
      </c>
      <c r="G270" s="1"/>
      <c r="I270" s="13">
        <v>852179.65</v>
      </c>
      <c r="J270" s="1"/>
      <c r="L270" s="135">
        <f t="shared" si="6"/>
        <v>0</v>
      </c>
      <c r="M270" s="135">
        <f t="shared" si="7"/>
        <v>0</v>
      </c>
    </row>
    <row r="271" spans="1:13" ht="31.5" outlineLevel="6">
      <c r="A271" s="19" t="s">
        <v>697</v>
      </c>
      <c r="B271" s="20" t="s">
        <v>2</v>
      </c>
      <c r="C271" s="20" t="s">
        <v>66</v>
      </c>
      <c r="D271" s="20" t="s">
        <v>140</v>
      </c>
      <c r="E271" s="20" t="s">
        <v>17</v>
      </c>
      <c r="F271" s="13">
        <f>'Приложение_7 '!G179+'Приложение_7 '!G361+'Приложение_7 '!G574+'Приложение_7 '!G61</f>
        <v>852179.65</v>
      </c>
      <c r="G271" s="2"/>
      <c r="I271" s="13">
        <v>852179.65</v>
      </c>
      <c r="J271" s="2"/>
      <c r="L271" s="135">
        <f t="shared" si="6"/>
        <v>0</v>
      </c>
      <c r="M271" s="135">
        <f t="shared" si="7"/>
        <v>0</v>
      </c>
    </row>
    <row r="272" spans="1:13" ht="15.75" outlineLevel="2">
      <c r="A272" s="101" t="s">
        <v>493</v>
      </c>
      <c r="B272" s="102" t="s">
        <v>2</v>
      </c>
      <c r="C272" s="102" t="s">
        <v>66</v>
      </c>
      <c r="D272" s="102" t="s">
        <v>11</v>
      </c>
      <c r="E272" s="102" t="s">
        <v>1</v>
      </c>
      <c r="F272" s="12">
        <f>F273+F278+F276</f>
        <v>14387156.45</v>
      </c>
      <c r="G272" s="1"/>
      <c r="I272" s="12">
        <v>9350967.87</v>
      </c>
      <c r="J272" s="1"/>
      <c r="L272" s="135">
        <f t="shared" si="6"/>
        <v>5036188.58</v>
      </c>
      <c r="M272" s="135">
        <f t="shared" si="7"/>
        <v>0</v>
      </c>
    </row>
    <row r="273" spans="1:13" ht="31.5" outlineLevel="5">
      <c r="A273" s="19" t="s">
        <v>450</v>
      </c>
      <c r="B273" s="20" t="s">
        <v>2</v>
      </c>
      <c r="C273" s="20" t="s">
        <v>66</v>
      </c>
      <c r="D273" s="20" t="s">
        <v>141</v>
      </c>
      <c r="E273" s="20" t="s">
        <v>1</v>
      </c>
      <c r="F273" s="13">
        <f>F274+F275</f>
        <v>696904.4199999999</v>
      </c>
      <c r="G273" s="2"/>
      <c r="I273" s="13">
        <v>736764.42</v>
      </c>
      <c r="J273" s="2"/>
      <c r="L273" s="135">
        <f t="shared" si="6"/>
        <v>-39860.00000000012</v>
      </c>
      <c r="M273" s="135">
        <f t="shared" si="7"/>
        <v>0</v>
      </c>
    </row>
    <row r="274" spans="1:13" ht="31.5" outlineLevel="6">
      <c r="A274" s="19" t="s">
        <v>697</v>
      </c>
      <c r="B274" s="20" t="s">
        <v>2</v>
      </c>
      <c r="C274" s="20" t="s">
        <v>66</v>
      </c>
      <c r="D274" s="20" t="s">
        <v>141</v>
      </c>
      <c r="E274" s="20" t="s">
        <v>17</v>
      </c>
      <c r="F274" s="13">
        <f>'Приложение_7 '!G182</f>
        <v>249000</v>
      </c>
      <c r="G274" s="2"/>
      <c r="I274" s="13">
        <v>249000</v>
      </c>
      <c r="J274" s="2"/>
      <c r="L274" s="135">
        <f t="shared" si="6"/>
        <v>0</v>
      </c>
      <c r="M274" s="135">
        <f t="shared" si="7"/>
        <v>0</v>
      </c>
    </row>
    <row r="275" spans="1:13" ht="15.75" outlineLevel="6">
      <c r="A275" s="19" t="s">
        <v>699</v>
      </c>
      <c r="B275" s="20" t="s">
        <v>2</v>
      </c>
      <c r="C275" s="20" t="s">
        <v>66</v>
      </c>
      <c r="D275" s="20" t="s">
        <v>141</v>
      </c>
      <c r="E275" s="20" t="s">
        <v>65</v>
      </c>
      <c r="F275" s="13">
        <f>'Приложение_7 '!G183</f>
        <v>447904.42</v>
      </c>
      <c r="G275" s="1"/>
      <c r="I275" s="13">
        <v>487764.42</v>
      </c>
      <c r="J275" s="1"/>
      <c r="L275" s="135">
        <f t="shared" si="6"/>
        <v>-39860</v>
      </c>
      <c r="M275" s="135">
        <f t="shared" si="7"/>
        <v>0</v>
      </c>
    </row>
    <row r="276" spans="1:13" ht="15.75" outlineLevel="6">
      <c r="A276" s="95" t="s">
        <v>1248</v>
      </c>
      <c r="B276" s="96" t="s">
        <v>2</v>
      </c>
      <c r="C276" s="96" t="s">
        <v>66</v>
      </c>
      <c r="D276" s="96" t="s">
        <v>1249</v>
      </c>
      <c r="E276" s="96" t="s">
        <v>1</v>
      </c>
      <c r="F276" s="13">
        <f>F277</f>
        <v>310000</v>
      </c>
      <c r="G276" s="1"/>
      <c r="I276" s="13"/>
      <c r="J276" s="1"/>
      <c r="L276" s="135"/>
      <c r="M276" s="135"/>
    </row>
    <row r="277" spans="1:13" ht="15.75" outlineLevel="6">
      <c r="A277" s="95" t="s">
        <v>699</v>
      </c>
      <c r="B277" s="96" t="s">
        <v>2</v>
      </c>
      <c r="C277" s="96" t="s">
        <v>66</v>
      </c>
      <c r="D277" s="96" t="s">
        <v>1249</v>
      </c>
      <c r="E277" s="96" t="s">
        <v>65</v>
      </c>
      <c r="F277" s="13">
        <f>'Приложение_7 '!G364</f>
        <v>310000</v>
      </c>
      <c r="G277" s="1"/>
      <c r="I277" s="13"/>
      <c r="J277" s="1"/>
      <c r="L277" s="135"/>
      <c r="M277" s="135"/>
    </row>
    <row r="278" spans="1:13" ht="31.5" outlineLevel="5">
      <c r="A278" s="19" t="s">
        <v>451</v>
      </c>
      <c r="B278" s="20" t="s">
        <v>2</v>
      </c>
      <c r="C278" s="20" t="s">
        <v>66</v>
      </c>
      <c r="D278" s="20" t="s">
        <v>142</v>
      </c>
      <c r="E278" s="20" t="s">
        <v>1</v>
      </c>
      <c r="F278" s="13">
        <f>F281+F282+F280+F279</f>
        <v>13380252.03</v>
      </c>
      <c r="G278" s="2"/>
      <c r="I278" s="13">
        <v>8614203.45</v>
      </c>
      <c r="J278" s="2"/>
      <c r="L278" s="135">
        <f t="shared" si="6"/>
        <v>4766048.58</v>
      </c>
      <c r="M278" s="135">
        <f t="shared" si="7"/>
        <v>0</v>
      </c>
    </row>
    <row r="279" spans="1:13" ht="78.75" outlineLevel="5">
      <c r="A279" s="267" t="s">
        <v>712</v>
      </c>
      <c r="B279" s="268" t="s">
        <v>2</v>
      </c>
      <c r="C279" s="268" t="s">
        <v>66</v>
      </c>
      <c r="D279" s="268" t="s">
        <v>142</v>
      </c>
      <c r="E279" s="268" t="s">
        <v>10</v>
      </c>
      <c r="F279" s="269">
        <f>'Приложение_7 '!G184</f>
        <v>13913.91</v>
      </c>
      <c r="G279" s="270"/>
      <c r="I279" s="13"/>
      <c r="J279" s="2"/>
      <c r="L279" s="135"/>
      <c r="M279" s="135"/>
    </row>
    <row r="280" spans="1:13" ht="31.5" outlineLevel="5">
      <c r="A280" s="19" t="s">
        <v>697</v>
      </c>
      <c r="B280" s="20" t="s">
        <v>2</v>
      </c>
      <c r="C280" s="20" t="s">
        <v>66</v>
      </c>
      <c r="D280" s="20" t="s">
        <v>142</v>
      </c>
      <c r="E280" s="20" t="s">
        <v>17</v>
      </c>
      <c r="F280" s="13">
        <f>'Приложение_7 '!G577</f>
        <v>1582293.0299999998</v>
      </c>
      <c r="G280" s="2"/>
      <c r="I280" s="13"/>
      <c r="J280" s="2"/>
      <c r="L280" s="135"/>
      <c r="M280" s="135"/>
    </row>
    <row r="281" spans="1:13" ht="31.5" outlineLevel="6">
      <c r="A281" s="19" t="s">
        <v>1197</v>
      </c>
      <c r="B281" s="20" t="s">
        <v>2</v>
      </c>
      <c r="C281" s="20" t="s">
        <v>66</v>
      </c>
      <c r="D281" s="20" t="s">
        <v>142</v>
      </c>
      <c r="E281" s="20" t="s">
        <v>143</v>
      </c>
      <c r="F281" s="13">
        <f>'Приложение_7 '!G366</f>
        <v>8500008.46</v>
      </c>
      <c r="G281" s="2"/>
      <c r="I281" s="13">
        <v>8500008.46</v>
      </c>
      <c r="J281" s="2"/>
      <c r="L281" s="135">
        <f t="shared" si="6"/>
        <v>0</v>
      </c>
      <c r="M281" s="135">
        <f t="shared" si="7"/>
        <v>0</v>
      </c>
    </row>
    <row r="282" spans="1:13" ht="15.75" outlineLevel="6">
      <c r="A282" s="19" t="s">
        <v>699</v>
      </c>
      <c r="B282" s="20" t="s">
        <v>2</v>
      </c>
      <c r="C282" s="20" t="s">
        <v>66</v>
      </c>
      <c r="D282" s="20" t="s">
        <v>142</v>
      </c>
      <c r="E282" s="20" t="s">
        <v>65</v>
      </c>
      <c r="F282" s="13">
        <f>'Приложение_7 '!G367+'Приложение_7 '!G578</f>
        <v>3284036.63</v>
      </c>
      <c r="G282" s="2"/>
      <c r="I282" s="13">
        <v>114194.99</v>
      </c>
      <c r="J282" s="2"/>
      <c r="L282" s="135">
        <f t="shared" si="6"/>
        <v>3169841.6399999997</v>
      </c>
      <c r="M282" s="135">
        <f t="shared" si="7"/>
        <v>0</v>
      </c>
    </row>
    <row r="283" spans="1:13" s="134" customFormat="1" ht="31.5">
      <c r="A283" s="101" t="s">
        <v>701</v>
      </c>
      <c r="B283" s="102" t="s">
        <v>14</v>
      </c>
      <c r="C283" s="102" t="s">
        <v>3</v>
      </c>
      <c r="D283" s="102" t="s">
        <v>4</v>
      </c>
      <c r="E283" s="102" t="s">
        <v>1</v>
      </c>
      <c r="F283" s="12">
        <f>F284+F291</f>
        <v>43038816.31999999</v>
      </c>
      <c r="G283" s="12">
        <f>G284+G291</f>
        <v>2131000</v>
      </c>
      <c r="I283" s="12">
        <v>43038816.32</v>
      </c>
      <c r="J283" s="1">
        <f>J284</f>
        <v>2131000</v>
      </c>
      <c r="L283" s="135">
        <f t="shared" si="6"/>
        <v>0</v>
      </c>
      <c r="M283" s="135">
        <f t="shared" si="7"/>
        <v>0</v>
      </c>
    </row>
    <row r="284" spans="1:13" s="134" customFormat="1" ht="15.75" outlineLevel="1">
      <c r="A284" s="101" t="s">
        <v>673</v>
      </c>
      <c r="B284" s="102" t="s">
        <v>14</v>
      </c>
      <c r="C284" s="102" t="s">
        <v>22</v>
      </c>
      <c r="D284" s="102" t="s">
        <v>4</v>
      </c>
      <c r="E284" s="102" t="s">
        <v>1</v>
      </c>
      <c r="F284" s="12">
        <f aca="true" t="shared" si="8" ref="F284:G287">F285</f>
        <v>2131000</v>
      </c>
      <c r="G284" s="12">
        <f t="shared" si="8"/>
        <v>2131000</v>
      </c>
      <c r="I284" s="12">
        <v>2131000</v>
      </c>
      <c r="J284" s="12">
        <v>2131000</v>
      </c>
      <c r="L284" s="135">
        <f t="shared" si="6"/>
        <v>0</v>
      </c>
      <c r="M284" s="135">
        <f t="shared" si="7"/>
        <v>0</v>
      </c>
    </row>
    <row r="285" spans="1:13" ht="47.25" outlineLevel="2">
      <c r="A285" s="101" t="s">
        <v>660</v>
      </c>
      <c r="B285" s="102" t="s">
        <v>14</v>
      </c>
      <c r="C285" s="102" t="s">
        <v>22</v>
      </c>
      <c r="D285" s="102" t="s">
        <v>6</v>
      </c>
      <c r="E285" s="102" t="s">
        <v>1</v>
      </c>
      <c r="F285" s="12">
        <f t="shared" si="8"/>
        <v>2131000</v>
      </c>
      <c r="G285" s="12">
        <f t="shared" si="8"/>
        <v>2131000</v>
      </c>
      <c r="I285" s="12">
        <v>2131000</v>
      </c>
      <c r="J285" s="12">
        <v>2131000</v>
      </c>
      <c r="L285" s="135">
        <f t="shared" si="6"/>
        <v>0</v>
      </c>
      <c r="M285" s="135">
        <f t="shared" si="7"/>
        <v>0</v>
      </c>
    </row>
    <row r="286" spans="1:13" ht="31.5" outlineLevel="3">
      <c r="A286" s="101" t="s">
        <v>620</v>
      </c>
      <c r="B286" s="102" t="s">
        <v>14</v>
      </c>
      <c r="C286" s="102" t="s">
        <v>22</v>
      </c>
      <c r="D286" s="102" t="s">
        <v>43</v>
      </c>
      <c r="E286" s="102" t="s">
        <v>1</v>
      </c>
      <c r="F286" s="12">
        <f t="shared" si="8"/>
        <v>2131000</v>
      </c>
      <c r="G286" s="12">
        <f t="shared" si="8"/>
        <v>2131000</v>
      </c>
      <c r="I286" s="12">
        <v>2131000</v>
      </c>
      <c r="J286" s="12">
        <v>2131000</v>
      </c>
      <c r="L286" s="135">
        <f t="shared" si="6"/>
        <v>0</v>
      </c>
      <c r="M286" s="135">
        <f t="shared" si="7"/>
        <v>0</v>
      </c>
    </row>
    <row r="287" spans="1:13" ht="47.25" outlineLevel="4">
      <c r="A287" s="19" t="s">
        <v>528</v>
      </c>
      <c r="B287" s="20" t="s">
        <v>14</v>
      </c>
      <c r="C287" s="20" t="s">
        <v>22</v>
      </c>
      <c r="D287" s="20" t="s">
        <v>144</v>
      </c>
      <c r="E287" s="20" t="s">
        <v>1</v>
      </c>
      <c r="F287" s="13">
        <f t="shared" si="8"/>
        <v>2131000</v>
      </c>
      <c r="G287" s="13">
        <f t="shared" si="8"/>
        <v>2131000</v>
      </c>
      <c r="I287" s="13">
        <v>2131000</v>
      </c>
      <c r="J287" s="13">
        <v>2131000</v>
      </c>
      <c r="L287" s="135">
        <f t="shared" si="6"/>
        <v>0</v>
      </c>
      <c r="M287" s="135">
        <f t="shared" si="7"/>
        <v>0</v>
      </c>
    </row>
    <row r="288" spans="1:13" ht="110.25" outlineLevel="5">
      <c r="A288" s="19" t="s">
        <v>452</v>
      </c>
      <c r="B288" s="20" t="s">
        <v>14</v>
      </c>
      <c r="C288" s="20" t="s">
        <v>22</v>
      </c>
      <c r="D288" s="20" t="s">
        <v>145</v>
      </c>
      <c r="E288" s="20" t="s">
        <v>1</v>
      </c>
      <c r="F288" s="13">
        <f>F289+F290</f>
        <v>2131000</v>
      </c>
      <c r="G288" s="13">
        <f>G289+G290</f>
        <v>2131000</v>
      </c>
      <c r="I288" s="13">
        <v>2131000</v>
      </c>
      <c r="J288" s="13">
        <v>2131000</v>
      </c>
      <c r="L288" s="135">
        <f aca="true" t="shared" si="9" ref="L288:L351">F288-I288</f>
        <v>0</v>
      </c>
      <c r="M288" s="135">
        <f aca="true" t="shared" si="10" ref="M288:M351">G288-J288</f>
        <v>0</v>
      </c>
    </row>
    <row r="289" spans="1:13" ht="78.75" outlineLevel="6">
      <c r="A289" s="19" t="s">
        <v>712</v>
      </c>
      <c r="B289" s="20" t="s">
        <v>14</v>
      </c>
      <c r="C289" s="20" t="s">
        <v>22</v>
      </c>
      <c r="D289" s="20" t="s">
        <v>145</v>
      </c>
      <c r="E289" s="20" t="s">
        <v>10</v>
      </c>
      <c r="F289" s="13">
        <f>'Приложение_7 '!G192</f>
        <v>1772478.95</v>
      </c>
      <c r="G289" s="13">
        <f>F289</f>
        <v>1772478.95</v>
      </c>
      <c r="I289" s="13">
        <v>1772478.95</v>
      </c>
      <c r="J289" s="13">
        <v>1772478.95</v>
      </c>
      <c r="L289" s="135">
        <f t="shared" si="9"/>
        <v>0</v>
      </c>
      <c r="M289" s="135">
        <f t="shared" si="10"/>
        <v>0</v>
      </c>
    </row>
    <row r="290" spans="1:13" ht="31.5" outlineLevel="6">
      <c r="A290" s="19" t="s">
        <v>697</v>
      </c>
      <c r="B290" s="20" t="s">
        <v>14</v>
      </c>
      <c r="C290" s="20" t="s">
        <v>22</v>
      </c>
      <c r="D290" s="20" t="s">
        <v>145</v>
      </c>
      <c r="E290" s="20" t="s">
        <v>17</v>
      </c>
      <c r="F290" s="13">
        <f>'Приложение_7 '!G193</f>
        <v>358521.05</v>
      </c>
      <c r="G290" s="13">
        <f>F290</f>
        <v>358521.05</v>
      </c>
      <c r="I290" s="13">
        <v>358521.05</v>
      </c>
      <c r="J290" s="13">
        <v>358521.05</v>
      </c>
      <c r="L290" s="135">
        <f t="shared" si="9"/>
        <v>0</v>
      </c>
      <c r="M290" s="135">
        <f t="shared" si="10"/>
        <v>0</v>
      </c>
    </row>
    <row r="291" spans="1:13" s="134" customFormat="1" ht="47.25" outlineLevel="1">
      <c r="A291" s="136" t="s">
        <v>674</v>
      </c>
      <c r="B291" s="137" t="s">
        <v>14</v>
      </c>
      <c r="C291" s="137" t="s">
        <v>146</v>
      </c>
      <c r="D291" s="137" t="s">
        <v>4</v>
      </c>
      <c r="E291" s="137" t="s">
        <v>1</v>
      </c>
      <c r="F291" s="138">
        <f>F292+F314</f>
        <v>40907816.31999999</v>
      </c>
      <c r="G291" s="139"/>
      <c r="I291" s="138">
        <v>40907816.32</v>
      </c>
      <c r="J291" s="139"/>
      <c r="L291" s="135">
        <f t="shared" si="9"/>
        <v>0</v>
      </c>
      <c r="M291" s="135">
        <f t="shared" si="10"/>
        <v>0</v>
      </c>
    </row>
    <row r="292" spans="1:13" ht="47.25" outlineLevel="2">
      <c r="A292" s="101" t="s">
        <v>662</v>
      </c>
      <c r="B292" s="102" t="s">
        <v>14</v>
      </c>
      <c r="C292" s="102" t="s">
        <v>146</v>
      </c>
      <c r="D292" s="102" t="s">
        <v>71</v>
      </c>
      <c r="E292" s="102" t="s">
        <v>1</v>
      </c>
      <c r="F292" s="12">
        <f>F293+F297</f>
        <v>40572962.599999994</v>
      </c>
      <c r="G292" s="1"/>
      <c r="I292" s="12">
        <v>40572962.6</v>
      </c>
      <c r="J292" s="1"/>
      <c r="L292" s="135">
        <f t="shared" si="9"/>
        <v>0</v>
      </c>
      <c r="M292" s="135">
        <f t="shared" si="10"/>
        <v>0</v>
      </c>
    </row>
    <row r="293" spans="1:13" ht="47.25" outlineLevel="3">
      <c r="A293" s="101" t="s">
        <v>624</v>
      </c>
      <c r="B293" s="102" t="s">
        <v>14</v>
      </c>
      <c r="C293" s="102" t="s">
        <v>146</v>
      </c>
      <c r="D293" s="102" t="s">
        <v>72</v>
      </c>
      <c r="E293" s="102" t="s">
        <v>1</v>
      </c>
      <c r="F293" s="12">
        <f>F294</f>
        <v>71940</v>
      </c>
      <c r="G293" s="1"/>
      <c r="I293" s="12">
        <v>71940</v>
      </c>
      <c r="J293" s="1"/>
      <c r="L293" s="135">
        <f t="shared" si="9"/>
        <v>0</v>
      </c>
      <c r="M293" s="135">
        <f t="shared" si="10"/>
        <v>0</v>
      </c>
    </row>
    <row r="294" spans="1:13" ht="78.75" outlineLevel="4">
      <c r="A294" s="19" t="s">
        <v>529</v>
      </c>
      <c r="B294" s="20" t="s">
        <v>14</v>
      </c>
      <c r="C294" s="20" t="s">
        <v>146</v>
      </c>
      <c r="D294" s="20" t="s">
        <v>147</v>
      </c>
      <c r="E294" s="20" t="s">
        <v>1</v>
      </c>
      <c r="F294" s="13">
        <f>F295</f>
        <v>71940</v>
      </c>
      <c r="G294" s="2"/>
      <c r="I294" s="13">
        <v>71940</v>
      </c>
      <c r="J294" s="2"/>
      <c r="L294" s="135">
        <f t="shared" si="9"/>
        <v>0</v>
      </c>
      <c r="M294" s="135">
        <f t="shared" si="10"/>
        <v>0</v>
      </c>
    </row>
    <row r="295" spans="1:13" ht="31.5" outlineLevel="5">
      <c r="A295" s="19" t="s">
        <v>444</v>
      </c>
      <c r="B295" s="20" t="s">
        <v>14</v>
      </c>
      <c r="C295" s="20" t="s">
        <v>146</v>
      </c>
      <c r="D295" s="20" t="s">
        <v>148</v>
      </c>
      <c r="E295" s="20" t="s">
        <v>1</v>
      </c>
      <c r="F295" s="13">
        <f>F296</f>
        <v>71940</v>
      </c>
      <c r="G295" s="2"/>
      <c r="I295" s="13">
        <v>71940</v>
      </c>
      <c r="J295" s="2"/>
      <c r="L295" s="135">
        <f t="shared" si="9"/>
        <v>0</v>
      </c>
      <c r="M295" s="135">
        <f t="shared" si="10"/>
        <v>0</v>
      </c>
    </row>
    <row r="296" spans="1:13" ht="31.5" outlineLevel="6">
      <c r="A296" s="19" t="s">
        <v>697</v>
      </c>
      <c r="B296" s="20" t="s">
        <v>14</v>
      </c>
      <c r="C296" s="20" t="s">
        <v>146</v>
      </c>
      <c r="D296" s="20" t="s">
        <v>148</v>
      </c>
      <c r="E296" s="20" t="s">
        <v>17</v>
      </c>
      <c r="F296" s="13">
        <f>'Приложение_7 '!G199</f>
        <v>71940</v>
      </c>
      <c r="G296" s="2"/>
      <c r="I296" s="13">
        <v>71940</v>
      </c>
      <c r="J296" s="2"/>
      <c r="L296" s="135">
        <f t="shared" si="9"/>
        <v>0</v>
      </c>
      <c r="M296" s="135">
        <f t="shared" si="10"/>
        <v>0</v>
      </c>
    </row>
    <row r="297" spans="1:13" ht="47.25" outlineLevel="3">
      <c r="A297" s="101" t="s">
        <v>633</v>
      </c>
      <c r="B297" s="102" t="s">
        <v>14</v>
      </c>
      <c r="C297" s="102" t="s">
        <v>146</v>
      </c>
      <c r="D297" s="102" t="s">
        <v>149</v>
      </c>
      <c r="E297" s="102" t="s">
        <v>1</v>
      </c>
      <c r="F297" s="12">
        <f>F298+F301+F308+F311</f>
        <v>40501022.599999994</v>
      </c>
      <c r="G297" s="1"/>
      <c r="I297" s="12">
        <v>40501022.6</v>
      </c>
      <c r="J297" s="1"/>
      <c r="L297" s="135">
        <f t="shared" si="9"/>
        <v>0</v>
      </c>
      <c r="M297" s="135">
        <f t="shared" si="10"/>
        <v>0</v>
      </c>
    </row>
    <row r="298" spans="1:13" ht="47.25" outlineLevel="4">
      <c r="A298" s="19" t="s">
        <v>530</v>
      </c>
      <c r="B298" s="20" t="s">
        <v>14</v>
      </c>
      <c r="C298" s="20" t="s">
        <v>146</v>
      </c>
      <c r="D298" s="20" t="s">
        <v>150</v>
      </c>
      <c r="E298" s="20" t="s">
        <v>1</v>
      </c>
      <c r="F298" s="13">
        <f>F299</f>
        <v>201386</v>
      </c>
      <c r="G298" s="2"/>
      <c r="I298" s="13">
        <v>190060.8</v>
      </c>
      <c r="J298" s="2"/>
      <c r="L298" s="135">
        <f t="shared" si="9"/>
        <v>11325.200000000012</v>
      </c>
      <c r="M298" s="135">
        <f t="shared" si="10"/>
        <v>0</v>
      </c>
    </row>
    <row r="299" spans="1:13" ht="31.5" outlineLevel="5">
      <c r="A299" s="19" t="s">
        <v>444</v>
      </c>
      <c r="B299" s="20" t="s">
        <v>14</v>
      </c>
      <c r="C299" s="20" t="s">
        <v>146</v>
      </c>
      <c r="D299" s="20" t="s">
        <v>151</v>
      </c>
      <c r="E299" s="20" t="s">
        <v>1</v>
      </c>
      <c r="F299" s="13">
        <f>F300</f>
        <v>201386</v>
      </c>
      <c r="G299" s="2"/>
      <c r="I299" s="13">
        <v>190060.8</v>
      </c>
      <c r="J299" s="2"/>
      <c r="L299" s="135">
        <f t="shared" si="9"/>
        <v>11325.200000000012</v>
      </c>
      <c r="M299" s="135">
        <f t="shared" si="10"/>
        <v>0</v>
      </c>
    </row>
    <row r="300" spans="1:13" ht="31.5" outlineLevel="6">
      <c r="A300" s="19" t="s">
        <v>697</v>
      </c>
      <c r="B300" s="20" t="s">
        <v>14</v>
      </c>
      <c r="C300" s="20" t="s">
        <v>146</v>
      </c>
      <c r="D300" s="20" t="s">
        <v>151</v>
      </c>
      <c r="E300" s="20" t="s">
        <v>17</v>
      </c>
      <c r="F300" s="13">
        <f>'Приложение_7 '!G203</f>
        <v>201386</v>
      </c>
      <c r="G300" s="1"/>
      <c r="I300" s="13">
        <v>190060.8</v>
      </c>
      <c r="J300" s="1"/>
      <c r="L300" s="135">
        <f t="shared" si="9"/>
        <v>11325.200000000012</v>
      </c>
      <c r="M300" s="135">
        <f t="shared" si="10"/>
        <v>0</v>
      </c>
    </row>
    <row r="301" spans="1:13" ht="47.25" outlineLevel="4">
      <c r="A301" s="19" t="s">
        <v>531</v>
      </c>
      <c r="B301" s="20" t="s">
        <v>14</v>
      </c>
      <c r="C301" s="20" t="s">
        <v>146</v>
      </c>
      <c r="D301" s="20" t="s">
        <v>152</v>
      </c>
      <c r="E301" s="20" t="s">
        <v>1</v>
      </c>
      <c r="F301" s="13">
        <f>F302+F306</f>
        <v>36223980.05</v>
      </c>
      <c r="G301" s="1"/>
      <c r="I301" s="13">
        <v>36204544.75</v>
      </c>
      <c r="J301" s="1"/>
      <c r="L301" s="135">
        <f t="shared" si="9"/>
        <v>19435.29999999702</v>
      </c>
      <c r="M301" s="135">
        <f t="shared" si="10"/>
        <v>0</v>
      </c>
    </row>
    <row r="302" spans="1:13" ht="63" outlineLevel="5">
      <c r="A302" s="19" t="s">
        <v>446</v>
      </c>
      <c r="B302" s="20" t="s">
        <v>14</v>
      </c>
      <c r="C302" s="20" t="s">
        <v>146</v>
      </c>
      <c r="D302" s="20" t="s">
        <v>153</v>
      </c>
      <c r="E302" s="20" t="s">
        <v>1</v>
      </c>
      <c r="F302" s="13">
        <f>F303+F304+F305</f>
        <v>35635470.05</v>
      </c>
      <c r="G302" s="2"/>
      <c r="I302" s="13">
        <v>35616034.75</v>
      </c>
      <c r="J302" s="2"/>
      <c r="L302" s="135">
        <f t="shared" si="9"/>
        <v>19435.29999999702</v>
      </c>
      <c r="M302" s="135">
        <f t="shared" si="10"/>
        <v>0</v>
      </c>
    </row>
    <row r="303" spans="1:13" ht="78.75" outlineLevel="6">
      <c r="A303" s="19" t="s">
        <v>712</v>
      </c>
      <c r="B303" s="20" t="s">
        <v>14</v>
      </c>
      <c r="C303" s="20" t="s">
        <v>146</v>
      </c>
      <c r="D303" s="20" t="s">
        <v>153</v>
      </c>
      <c r="E303" s="20" t="s">
        <v>10</v>
      </c>
      <c r="F303" s="13">
        <f>'Приложение_7 '!G206</f>
        <v>30196601.62</v>
      </c>
      <c r="G303" s="2"/>
      <c r="I303" s="13">
        <v>30196601.62</v>
      </c>
      <c r="J303" s="2"/>
      <c r="L303" s="135">
        <f t="shared" si="9"/>
        <v>0</v>
      </c>
      <c r="M303" s="135">
        <f t="shared" si="10"/>
        <v>0</v>
      </c>
    </row>
    <row r="304" spans="1:13" ht="31.5" outlineLevel="6">
      <c r="A304" s="19" t="s">
        <v>697</v>
      </c>
      <c r="B304" s="20" t="s">
        <v>14</v>
      </c>
      <c r="C304" s="20" t="s">
        <v>146</v>
      </c>
      <c r="D304" s="20" t="s">
        <v>153</v>
      </c>
      <c r="E304" s="20" t="s">
        <v>17</v>
      </c>
      <c r="F304" s="13">
        <f>'Приложение_7 '!G207</f>
        <v>5274622.93</v>
      </c>
      <c r="G304" s="2"/>
      <c r="I304" s="13">
        <v>5255187.63</v>
      </c>
      <c r="J304" s="2"/>
      <c r="L304" s="135">
        <f t="shared" si="9"/>
        <v>19435.299999999814</v>
      </c>
      <c r="M304" s="135">
        <f t="shared" si="10"/>
        <v>0</v>
      </c>
    </row>
    <row r="305" spans="1:13" ht="15.75" outlineLevel="6">
      <c r="A305" s="19" t="s">
        <v>699</v>
      </c>
      <c r="B305" s="20" t="s">
        <v>14</v>
      </c>
      <c r="C305" s="20" t="s">
        <v>146</v>
      </c>
      <c r="D305" s="20" t="s">
        <v>153</v>
      </c>
      <c r="E305" s="20" t="s">
        <v>65</v>
      </c>
      <c r="F305" s="13">
        <f>'Приложение_7 '!G208</f>
        <v>164245.5</v>
      </c>
      <c r="G305" s="2"/>
      <c r="I305" s="13">
        <v>164245.5</v>
      </c>
      <c r="J305" s="2"/>
      <c r="L305" s="135">
        <f t="shared" si="9"/>
        <v>0</v>
      </c>
      <c r="M305" s="135">
        <f t="shared" si="10"/>
        <v>0</v>
      </c>
    </row>
    <row r="306" spans="1:13" ht="63" outlineLevel="5">
      <c r="A306" s="19" t="s">
        <v>435</v>
      </c>
      <c r="B306" s="20" t="s">
        <v>14</v>
      </c>
      <c r="C306" s="20" t="s">
        <v>146</v>
      </c>
      <c r="D306" s="20" t="s">
        <v>154</v>
      </c>
      <c r="E306" s="20" t="s">
        <v>1</v>
      </c>
      <c r="F306" s="13">
        <f>F307</f>
        <v>588510</v>
      </c>
      <c r="G306" s="2"/>
      <c r="I306" s="13">
        <v>588510</v>
      </c>
      <c r="J306" s="2"/>
      <c r="L306" s="135">
        <f t="shared" si="9"/>
        <v>0</v>
      </c>
      <c r="M306" s="135">
        <f t="shared" si="10"/>
        <v>0</v>
      </c>
    </row>
    <row r="307" spans="1:13" ht="78.75" outlineLevel="6">
      <c r="A307" s="19" t="s">
        <v>712</v>
      </c>
      <c r="B307" s="20" t="s">
        <v>14</v>
      </c>
      <c r="C307" s="20" t="s">
        <v>146</v>
      </c>
      <c r="D307" s="20" t="s">
        <v>154</v>
      </c>
      <c r="E307" s="20" t="s">
        <v>10</v>
      </c>
      <c r="F307" s="13">
        <f>'Приложение_7 '!G210</f>
        <v>588510</v>
      </c>
      <c r="G307" s="2"/>
      <c r="I307" s="13">
        <v>588510</v>
      </c>
      <c r="J307" s="2"/>
      <c r="L307" s="135">
        <f t="shared" si="9"/>
        <v>0</v>
      </c>
      <c r="M307" s="135">
        <f t="shared" si="10"/>
        <v>0</v>
      </c>
    </row>
    <row r="308" spans="1:13" ht="15.75" outlineLevel="4">
      <c r="A308" s="19" t="s">
        <v>532</v>
      </c>
      <c r="B308" s="20" t="s">
        <v>14</v>
      </c>
      <c r="C308" s="20" t="s">
        <v>146</v>
      </c>
      <c r="D308" s="20" t="s">
        <v>155</v>
      </c>
      <c r="E308" s="20" t="s">
        <v>1</v>
      </c>
      <c r="F308" s="13">
        <f>F309</f>
        <v>1075656.55</v>
      </c>
      <c r="G308" s="2"/>
      <c r="I308" s="13">
        <v>1106417.05</v>
      </c>
      <c r="J308" s="2"/>
      <c r="L308" s="135">
        <f t="shared" si="9"/>
        <v>-30760.5</v>
      </c>
      <c r="M308" s="135">
        <f t="shared" si="10"/>
        <v>0</v>
      </c>
    </row>
    <row r="309" spans="1:13" ht="31.5" outlineLevel="5">
      <c r="A309" s="19" t="s">
        <v>444</v>
      </c>
      <c r="B309" s="20" t="s">
        <v>14</v>
      </c>
      <c r="C309" s="20" t="s">
        <v>146</v>
      </c>
      <c r="D309" s="20" t="s">
        <v>156</v>
      </c>
      <c r="E309" s="20" t="s">
        <v>1</v>
      </c>
      <c r="F309" s="13">
        <f>F310</f>
        <v>1075656.55</v>
      </c>
      <c r="G309" s="1"/>
      <c r="I309" s="13">
        <v>1106417.05</v>
      </c>
      <c r="J309" s="1"/>
      <c r="L309" s="135">
        <f t="shared" si="9"/>
        <v>-30760.5</v>
      </c>
      <c r="M309" s="135">
        <f t="shared" si="10"/>
        <v>0</v>
      </c>
    </row>
    <row r="310" spans="1:13" ht="31.5" outlineLevel="6">
      <c r="A310" s="19" t="s">
        <v>697</v>
      </c>
      <c r="B310" s="20" t="s">
        <v>14</v>
      </c>
      <c r="C310" s="20" t="s">
        <v>146</v>
      </c>
      <c r="D310" s="20" t="s">
        <v>156</v>
      </c>
      <c r="E310" s="20" t="s">
        <v>17</v>
      </c>
      <c r="F310" s="13">
        <f>'Приложение_7 '!G213</f>
        <v>1075656.55</v>
      </c>
      <c r="G310" s="2"/>
      <c r="I310" s="13">
        <v>1106417.05</v>
      </c>
      <c r="J310" s="2"/>
      <c r="L310" s="135">
        <f t="shared" si="9"/>
        <v>-30760.5</v>
      </c>
      <c r="M310" s="135">
        <f t="shared" si="10"/>
        <v>0</v>
      </c>
    </row>
    <row r="311" spans="1:13" ht="63" outlineLevel="4">
      <c r="A311" s="19" t="s">
        <v>533</v>
      </c>
      <c r="B311" s="20" t="s">
        <v>14</v>
      </c>
      <c r="C311" s="20" t="s">
        <v>146</v>
      </c>
      <c r="D311" s="20" t="s">
        <v>157</v>
      </c>
      <c r="E311" s="20" t="s">
        <v>1</v>
      </c>
      <c r="F311" s="13">
        <f>F312</f>
        <v>3000000</v>
      </c>
      <c r="G311" s="2"/>
      <c r="I311" s="13">
        <v>3000000</v>
      </c>
      <c r="J311" s="2"/>
      <c r="L311" s="135">
        <f t="shared" si="9"/>
        <v>0</v>
      </c>
      <c r="M311" s="135">
        <f t="shared" si="10"/>
        <v>0</v>
      </c>
    </row>
    <row r="312" spans="1:13" ht="31.5" outlineLevel="5">
      <c r="A312" s="19" t="s">
        <v>444</v>
      </c>
      <c r="B312" s="20" t="s">
        <v>14</v>
      </c>
      <c r="C312" s="20" t="s">
        <v>146</v>
      </c>
      <c r="D312" s="20" t="s">
        <v>158</v>
      </c>
      <c r="E312" s="20" t="s">
        <v>1</v>
      </c>
      <c r="F312" s="13">
        <f>F313</f>
        <v>3000000</v>
      </c>
      <c r="G312" s="2"/>
      <c r="I312" s="13">
        <v>3000000</v>
      </c>
      <c r="J312" s="2"/>
      <c r="L312" s="135">
        <f t="shared" si="9"/>
        <v>0</v>
      </c>
      <c r="M312" s="135">
        <f t="shared" si="10"/>
        <v>0</v>
      </c>
    </row>
    <row r="313" spans="1:13" ht="31.5" outlineLevel="6">
      <c r="A313" s="19" t="s">
        <v>697</v>
      </c>
      <c r="B313" s="20" t="s">
        <v>14</v>
      </c>
      <c r="C313" s="20" t="s">
        <v>146</v>
      </c>
      <c r="D313" s="20" t="s">
        <v>158</v>
      </c>
      <c r="E313" s="20" t="s">
        <v>17</v>
      </c>
      <c r="F313" s="13">
        <f>'Приложение_7 '!G216</f>
        <v>3000000</v>
      </c>
      <c r="G313" s="2"/>
      <c r="I313" s="13">
        <v>3000000</v>
      </c>
      <c r="J313" s="2"/>
      <c r="L313" s="135">
        <f t="shared" si="9"/>
        <v>0</v>
      </c>
      <c r="M313" s="135">
        <f t="shared" si="10"/>
        <v>0</v>
      </c>
    </row>
    <row r="314" spans="1:13" ht="31.5" outlineLevel="2">
      <c r="A314" s="101" t="s">
        <v>663</v>
      </c>
      <c r="B314" s="102" t="s">
        <v>14</v>
      </c>
      <c r="C314" s="102" t="s">
        <v>146</v>
      </c>
      <c r="D314" s="102" t="s">
        <v>90</v>
      </c>
      <c r="E314" s="102" t="s">
        <v>1</v>
      </c>
      <c r="F314" s="12">
        <f>F315</f>
        <v>334853.72</v>
      </c>
      <c r="G314" s="1"/>
      <c r="I314" s="12">
        <v>334853.72</v>
      </c>
      <c r="J314" s="1"/>
      <c r="L314" s="135">
        <f t="shared" si="9"/>
        <v>0</v>
      </c>
      <c r="M314" s="135">
        <f t="shared" si="10"/>
        <v>0</v>
      </c>
    </row>
    <row r="315" spans="1:13" ht="47.25" outlineLevel="3">
      <c r="A315" s="101" t="s">
        <v>628</v>
      </c>
      <c r="B315" s="102" t="s">
        <v>14</v>
      </c>
      <c r="C315" s="102" t="s">
        <v>146</v>
      </c>
      <c r="D315" s="102" t="s">
        <v>91</v>
      </c>
      <c r="E315" s="102" t="s">
        <v>1</v>
      </c>
      <c r="F315" s="12">
        <f>F316</f>
        <v>334853.72</v>
      </c>
      <c r="G315" s="1"/>
      <c r="I315" s="12">
        <v>334853.72</v>
      </c>
      <c r="J315" s="1"/>
      <c r="L315" s="135">
        <f t="shared" si="9"/>
        <v>0</v>
      </c>
      <c r="M315" s="135">
        <f t="shared" si="10"/>
        <v>0</v>
      </c>
    </row>
    <row r="316" spans="1:13" ht="31.5" outlineLevel="4">
      <c r="A316" s="19" t="s">
        <v>513</v>
      </c>
      <c r="B316" s="20" t="s">
        <v>14</v>
      </c>
      <c r="C316" s="20" t="s">
        <v>146</v>
      </c>
      <c r="D316" s="20" t="s">
        <v>100</v>
      </c>
      <c r="E316" s="20" t="s">
        <v>1</v>
      </c>
      <c r="F316" s="13">
        <f>F317</f>
        <v>334853.72</v>
      </c>
      <c r="G316" s="2"/>
      <c r="I316" s="13">
        <v>334853.72</v>
      </c>
      <c r="J316" s="2"/>
      <c r="L316" s="135">
        <f t="shared" si="9"/>
        <v>0</v>
      </c>
      <c r="M316" s="135">
        <f t="shared" si="10"/>
        <v>0</v>
      </c>
    </row>
    <row r="317" spans="1:13" ht="31.5" outlineLevel="5">
      <c r="A317" s="19" t="s">
        <v>444</v>
      </c>
      <c r="B317" s="20" t="s">
        <v>14</v>
      </c>
      <c r="C317" s="20" t="s">
        <v>146</v>
      </c>
      <c r="D317" s="20" t="s">
        <v>101</v>
      </c>
      <c r="E317" s="20" t="s">
        <v>1</v>
      </c>
      <c r="F317" s="13">
        <f>F318</f>
        <v>334853.72</v>
      </c>
      <c r="G317" s="2"/>
      <c r="I317" s="13">
        <v>334853.72</v>
      </c>
      <c r="J317" s="2"/>
      <c r="L317" s="135">
        <f t="shared" si="9"/>
        <v>0</v>
      </c>
      <c r="M317" s="135">
        <f t="shared" si="10"/>
        <v>0</v>
      </c>
    </row>
    <row r="318" spans="1:13" ht="31.5" outlineLevel="6">
      <c r="A318" s="19" t="s">
        <v>697</v>
      </c>
      <c r="B318" s="20" t="s">
        <v>14</v>
      </c>
      <c r="C318" s="20" t="s">
        <v>146</v>
      </c>
      <c r="D318" s="20" t="s">
        <v>101</v>
      </c>
      <c r="E318" s="20" t="s">
        <v>17</v>
      </c>
      <c r="F318" s="13">
        <f>'Приложение_7 '!G221</f>
        <v>334853.72</v>
      </c>
      <c r="G318" s="2"/>
      <c r="I318" s="13">
        <v>334853.72</v>
      </c>
      <c r="J318" s="2"/>
      <c r="L318" s="135">
        <f t="shared" si="9"/>
        <v>0</v>
      </c>
      <c r="M318" s="135">
        <f t="shared" si="10"/>
        <v>0</v>
      </c>
    </row>
    <row r="319" spans="1:13" s="134" customFormat="1" ht="15.75">
      <c r="A319" s="101" t="s">
        <v>702</v>
      </c>
      <c r="B319" s="102" t="s">
        <v>22</v>
      </c>
      <c r="C319" s="102" t="s">
        <v>3</v>
      </c>
      <c r="D319" s="102" t="s">
        <v>4</v>
      </c>
      <c r="E319" s="102" t="s">
        <v>1</v>
      </c>
      <c r="F319" s="12">
        <f>F320+F328+F341+F370+F389</f>
        <v>178669394.01000002</v>
      </c>
      <c r="G319" s="12">
        <f>G320+G328+G341+G370+G389</f>
        <v>4682946.8</v>
      </c>
      <c r="I319" s="12">
        <v>182565485.15</v>
      </c>
      <c r="J319" s="1">
        <f>J321+J328+J341+J370+J389</f>
        <v>4682946.8</v>
      </c>
      <c r="L319" s="135">
        <f t="shared" si="9"/>
        <v>-3896091.1399999857</v>
      </c>
      <c r="M319" s="135">
        <f t="shared" si="10"/>
        <v>0</v>
      </c>
    </row>
    <row r="320" spans="1:13" s="134" customFormat="1" ht="15.75" outlineLevel="1">
      <c r="A320" s="101" t="s">
        <v>675</v>
      </c>
      <c r="B320" s="102" t="s">
        <v>22</v>
      </c>
      <c r="C320" s="102" t="s">
        <v>159</v>
      </c>
      <c r="D320" s="102" t="s">
        <v>4</v>
      </c>
      <c r="E320" s="102" t="s">
        <v>1</v>
      </c>
      <c r="F320" s="12">
        <f aca="true" t="shared" si="11" ref="F320:G322">F321</f>
        <v>3608380</v>
      </c>
      <c r="G320" s="12">
        <f t="shared" si="11"/>
        <v>3608380</v>
      </c>
      <c r="I320" s="12">
        <v>3608380</v>
      </c>
      <c r="J320" s="1">
        <f>I320</f>
        <v>3608380</v>
      </c>
      <c r="L320" s="135">
        <f t="shared" si="9"/>
        <v>0</v>
      </c>
      <c r="M320" s="135">
        <f t="shared" si="10"/>
        <v>0</v>
      </c>
    </row>
    <row r="321" spans="1:13" ht="63" outlineLevel="2">
      <c r="A321" s="101" t="s">
        <v>664</v>
      </c>
      <c r="B321" s="102" t="s">
        <v>22</v>
      </c>
      <c r="C321" s="102" t="s">
        <v>159</v>
      </c>
      <c r="D321" s="102" t="s">
        <v>160</v>
      </c>
      <c r="E321" s="102" t="s">
        <v>1</v>
      </c>
      <c r="F321" s="12">
        <f t="shared" si="11"/>
        <v>3608380</v>
      </c>
      <c r="G321" s="12">
        <f t="shared" si="11"/>
        <v>3608380</v>
      </c>
      <c r="I321" s="12">
        <v>3608380</v>
      </c>
      <c r="J321" s="12">
        <v>3608380</v>
      </c>
      <c r="L321" s="135">
        <f t="shared" si="9"/>
        <v>0</v>
      </c>
      <c r="M321" s="135">
        <f t="shared" si="10"/>
        <v>0</v>
      </c>
    </row>
    <row r="322" spans="1:13" ht="47.25" outlineLevel="3">
      <c r="A322" s="101" t="s">
        <v>634</v>
      </c>
      <c r="B322" s="102" t="s">
        <v>22</v>
      </c>
      <c r="C322" s="102" t="s">
        <v>159</v>
      </c>
      <c r="D322" s="102" t="s">
        <v>161</v>
      </c>
      <c r="E322" s="102" t="s">
        <v>1</v>
      </c>
      <c r="F322" s="12">
        <f t="shared" si="11"/>
        <v>3608380</v>
      </c>
      <c r="G322" s="12">
        <f t="shared" si="11"/>
        <v>3608380</v>
      </c>
      <c r="I322" s="12">
        <v>3608380</v>
      </c>
      <c r="J322" s="12">
        <v>3608380</v>
      </c>
      <c r="L322" s="135">
        <f t="shared" si="9"/>
        <v>0</v>
      </c>
      <c r="M322" s="135">
        <f t="shared" si="10"/>
        <v>0</v>
      </c>
    </row>
    <row r="323" spans="1:13" ht="31.5" outlineLevel="4">
      <c r="A323" s="19" t="s">
        <v>534</v>
      </c>
      <c r="B323" s="20" t="s">
        <v>22</v>
      </c>
      <c r="C323" s="20" t="s">
        <v>159</v>
      </c>
      <c r="D323" s="20" t="s">
        <v>162</v>
      </c>
      <c r="E323" s="20" t="s">
        <v>1</v>
      </c>
      <c r="F323" s="13">
        <f>F324+F326</f>
        <v>3608380</v>
      </c>
      <c r="G323" s="13">
        <f>G324+G326</f>
        <v>3608380</v>
      </c>
      <c r="I323" s="13">
        <v>3608380</v>
      </c>
      <c r="J323" s="13">
        <v>3608380</v>
      </c>
      <c r="L323" s="135">
        <f t="shared" si="9"/>
        <v>0</v>
      </c>
      <c r="M323" s="135">
        <f t="shared" si="10"/>
        <v>0</v>
      </c>
    </row>
    <row r="324" spans="1:13" ht="31.5" outlineLevel="5">
      <c r="A324" s="19" t="s">
        <v>453</v>
      </c>
      <c r="B324" s="20" t="s">
        <v>22</v>
      </c>
      <c r="C324" s="20" t="s">
        <v>159</v>
      </c>
      <c r="D324" s="20" t="s">
        <v>163</v>
      </c>
      <c r="E324" s="20" t="s">
        <v>1</v>
      </c>
      <c r="F324" s="13">
        <f>F325</f>
        <v>3590760</v>
      </c>
      <c r="G324" s="13">
        <f>G325</f>
        <v>3590760</v>
      </c>
      <c r="I324" s="13">
        <v>3590760</v>
      </c>
      <c r="J324" s="13">
        <v>3590760</v>
      </c>
      <c r="L324" s="135">
        <f t="shared" si="9"/>
        <v>0</v>
      </c>
      <c r="M324" s="135">
        <f t="shared" si="10"/>
        <v>0</v>
      </c>
    </row>
    <row r="325" spans="1:13" ht="31.5" outlineLevel="6">
      <c r="A325" s="19" t="s">
        <v>697</v>
      </c>
      <c r="B325" s="20" t="s">
        <v>22</v>
      </c>
      <c r="C325" s="20" t="s">
        <v>159</v>
      </c>
      <c r="D325" s="20" t="s">
        <v>163</v>
      </c>
      <c r="E325" s="20" t="s">
        <v>17</v>
      </c>
      <c r="F325" s="13">
        <f>'Приложение_7 '!G374</f>
        <v>3590760</v>
      </c>
      <c r="G325" s="13">
        <f>F325</f>
        <v>3590760</v>
      </c>
      <c r="I325" s="13">
        <v>3590760</v>
      </c>
      <c r="J325" s="13">
        <v>3590760</v>
      </c>
      <c r="L325" s="135">
        <f t="shared" si="9"/>
        <v>0</v>
      </c>
      <c r="M325" s="135">
        <f t="shared" si="10"/>
        <v>0</v>
      </c>
    </row>
    <row r="326" spans="1:13" ht="63" outlineLevel="5">
      <c r="A326" s="19" t="s">
        <v>454</v>
      </c>
      <c r="B326" s="20" t="s">
        <v>22</v>
      </c>
      <c r="C326" s="20" t="s">
        <v>159</v>
      </c>
      <c r="D326" s="20" t="s">
        <v>164</v>
      </c>
      <c r="E326" s="20" t="s">
        <v>1</v>
      </c>
      <c r="F326" s="13">
        <f>F327</f>
        <v>17620</v>
      </c>
      <c r="G326" s="13">
        <f>G327</f>
        <v>17620</v>
      </c>
      <c r="I326" s="13">
        <v>17620</v>
      </c>
      <c r="J326" s="13">
        <v>17620</v>
      </c>
      <c r="L326" s="135">
        <f t="shared" si="9"/>
        <v>0</v>
      </c>
      <c r="M326" s="135">
        <f t="shared" si="10"/>
        <v>0</v>
      </c>
    </row>
    <row r="327" spans="1:13" ht="31.5" outlineLevel="6">
      <c r="A327" s="19" t="s">
        <v>697</v>
      </c>
      <c r="B327" s="20" t="s">
        <v>22</v>
      </c>
      <c r="C327" s="20" t="s">
        <v>159</v>
      </c>
      <c r="D327" s="20" t="s">
        <v>164</v>
      </c>
      <c r="E327" s="20" t="s">
        <v>17</v>
      </c>
      <c r="F327" s="13">
        <f>'Приложение_7 '!G376</f>
        <v>17620</v>
      </c>
      <c r="G327" s="13">
        <f>F327</f>
        <v>17620</v>
      </c>
      <c r="I327" s="13">
        <v>17620</v>
      </c>
      <c r="J327" s="13">
        <v>17620</v>
      </c>
      <c r="L327" s="135">
        <f t="shared" si="9"/>
        <v>0</v>
      </c>
      <c r="M327" s="135">
        <f t="shared" si="10"/>
        <v>0</v>
      </c>
    </row>
    <row r="328" spans="1:13" s="134" customFormat="1" ht="15.75" outlineLevel="1">
      <c r="A328" s="101" t="s">
        <v>676</v>
      </c>
      <c r="B328" s="102" t="s">
        <v>22</v>
      </c>
      <c r="C328" s="102" t="s">
        <v>165</v>
      </c>
      <c r="D328" s="102" t="s">
        <v>4</v>
      </c>
      <c r="E328" s="102" t="s">
        <v>1</v>
      </c>
      <c r="F328" s="12">
        <f>F329</f>
        <v>23941366.8</v>
      </c>
      <c r="G328" s="12">
        <f>G329</f>
        <v>1038366.8</v>
      </c>
      <c r="I328" s="12">
        <v>27473341.8</v>
      </c>
      <c r="J328" s="1">
        <f>J329</f>
        <v>1038366.8</v>
      </c>
      <c r="L328" s="135">
        <f t="shared" si="9"/>
        <v>-3531975</v>
      </c>
      <c r="M328" s="135">
        <f t="shared" si="10"/>
        <v>0</v>
      </c>
    </row>
    <row r="329" spans="1:13" ht="63" outlineLevel="2">
      <c r="A329" s="101" t="s">
        <v>664</v>
      </c>
      <c r="B329" s="102" t="s">
        <v>22</v>
      </c>
      <c r="C329" s="102" t="s">
        <v>165</v>
      </c>
      <c r="D329" s="102" t="s">
        <v>160</v>
      </c>
      <c r="E329" s="102" t="s">
        <v>1</v>
      </c>
      <c r="F329" s="12">
        <f>F330</f>
        <v>23941366.8</v>
      </c>
      <c r="G329" s="1">
        <f>G330</f>
        <v>1038366.8</v>
      </c>
      <c r="I329" s="12">
        <v>27473341.8</v>
      </c>
      <c r="J329" s="1">
        <f>J330</f>
        <v>1038366.8</v>
      </c>
      <c r="L329" s="135">
        <f t="shared" si="9"/>
        <v>-3531975</v>
      </c>
      <c r="M329" s="135">
        <f t="shared" si="10"/>
        <v>0</v>
      </c>
    </row>
    <row r="330" spans="1:13" ht="31.5" outlineLevel="3">
      <c r="A330" s="101" t="s">
        <v>635</v>
      </c>
      <c r="B330" s="102" t="s">
        <v>22</v>
      </c>
      <c r="C330" s="102" t="s">
        <v>165</v>
      </c>
      <c r="D330" s="102" t="s">
        <v>166</v>
      </c>
      <c r="E330" s="102" t="s">
        <v>1</v>
      </c>
      <c r="F330" s="12">
        <f>F331+F334+F337</f>
        <v>23941366.8</v>
      </c>
      <c r="G330" s="12">
        <f>G331+G334+G337</f>
        <v>1038366.8</v>
      </c>
      <c r="I330" s="12">
        <v>27473341.8</v>
      </c>
      <c r="J330" s="1">
        <f>J334</f>
        <v>1038366.8</v>
      </c>
      <c r="L330" s="135">
        <f t="shared" si="9"/>
        <v>-3531975</v>
      </c>
      <c r="M330" s="135">
        <f t="shared" si="10"/>
        <v>0</v>
      </c>
    </row>
    <row r="331" spans="1:13" ht="63" outlineLevel="4">
      <c r="A331" s="19" t="s">
        <v>535</v>
      </c>
      <c r="B331" s="20" t="s">
        <v>22</v>
      </c>
      <c r="C331" s="20" t="s">
        <v>165</v>
      </c>
      <c r="D331" s="20" t="s">
        <v>167</v>
      </c>
      <c r="E331" s="20" t="s">
        <v>1</v>
      </c>
      <c r="F331" s="13">
        <f>F332</f>
        <v>18893000</v>
      </c>
      <c r="G331" s="2"/>
      <c r="I331" s="13">
        <v>18893000</v>
      </c>
      <c r="J331" s="2"/>
      <c r="L331" s="135">
        <f t="shared" si="9"/>
        <v>0</v>
      </c>
      <c r="M331" s="135">
        <f t="shared" si="10"/>
        <v>0</v>
      </c>
    </row>
    <row r="332" spans="1:13" ht="47.25" outlineLevel="5">
      <c r="A332" s="19" t="s">
        <v>455</v>
      </c>
      <c r="B332" s="20" t="s">
        <v>22</v>
      </c>
      <c r="C332" s="20" t="s">
        <v>165</v>
      </c>
      <c r="D332" s="20" t="s">
        <v>168</v>
      </c>
      <c r="E332" s="20" t="s">
        <v>1</v>
      </c>
      <c r="F332" s="13">
        <f>F333</f>
        <v>18893000</v>
      </c>
      <c r="G332" s="2"/>
      <c r="I332" s="13">
        <v>18893000</v>
      </c>
      <c r="J332" s="2"/>
      <c r="L332" s="135">
        <f t="shared" si="9"/>
        <v>0</v>
      </c>
      <c r="M332" s="135">
        <f t="shared" si="10"/>
        <v>0</v>
      </c>
    </row>
    <row r="333" spans="1:13" ht="15.75" outlineLevel="6">
      <c r="A333" s="19" t="s">
        <v>699</v>
      </c>
      <c r="B333" s="20" t="s">
        <v>22</v>
      </c>
      <c r="C333" s="20" t="s">
        <v>165</v>
      </c>
      <c r="D333" s="20" t="s">
        <v>168</v>
      </c>
      <c r="E333" s="20" t="s">
        <v>65</v>
      </c>
      <c r="F333" s="13">
        <f>'Приложение_7 '!G228</f>
        <v>18893000</v>
      </c>
      <c r="G333" s="2"/>
      <c r="I333" s="13">
        <v>18893000</v>
      </c>
      <c r="J333" s="2"/>
      <c r="L333" s="135">
        <f t="shared" si="9"/>
        <v>0</v>
      </c>
      <c r="M333" s="135">
        <f t="shared" si="10"/>
        <v>0</v>
      </c>
    </row>
    <row r="334" spans="1:13" ht="78.75" outlineLevel="4">
      <c r="A334" s="19" t="s">
        <v>536</v>
      </c>
      <c r="B334" s="20" t="s">
        <v>22</v>
      </c>
      <c r="C334" s="20" t="s">
        <v>165</v>
      </c>
      <c r="D334" s="20" t="s">
        <v>169</v>
      </c>
      <c r="E334" s="20" t="s">
        <v>1</v>
      </c>
      <c r="F334" s="13">
        <f>F335</f>
        <v>1038366.8</v>
      </c>
      <c r="G334" s="13">
        <f>G335</f>
        <v>1038366.8</v>
      </c>
      <c r="I334" s="13">
        <v>1038366.8</v>
      </c>
      <c r="J334" s="13">
        <v>1038366.8</v>
      </c>
      <c r="L334" s="135">
        <f t="shared" si="9"/>
        <v>0</v>
      </c>
      <c r="M334" s="135">
        <f t="shared" si="10"/>
        <v>0</v>
      </c>
    </row>
    <row r="335" spans="1:13" ht="94.5" outlineLevel="5">
      <c r="A335" s="19" t="s">
        <v>456</v>
      </c>
      <c r="B335" s="20" t="s">
        <v>22</v>
      </c>
      <c r="C335" s="20" t="s">
        <v>165</v>
      </c>
      <c r="D335" s="20" t="s">
        <v>170</v>
      </c>
      <c r="E335" s="20" t="s">
        <v>1</v>
      </c>
      <c r="F335" s="13">
        <f>F336</f>
        <v>1038366.8</v>
      </c>
      <c r="G335" s="13">
        <f>G336</f>
        <v>1038366.8</v>
      </c>
      <c r="I335" s="13">
        <v>1038366.8</v>
      </c>
      <c r="J335" s="13">
        <v>1038366.8</v>
      </c>
      <c r="L335" s="135">
        <f t="shared" si="9"/>
        <v>0</v>
      </c>
      <c r="M335" s="135">
        <f t="shared" si="10"/>
        <v>0</v>
      </c>
    </row>
    <row r="336" spans="1:13" ht="29.25" customHeight="1" outlineLevel="6">
      <c r="A336" s="19" t="s">
        <v>699</v>
      </c>
      <c r="B336" s="20" t="s">
        <v>22</v>
      </c>
      <c r="C336" s="20" t="s">
        <v>165</v>
      </c>
      <c r="D336" s="20" t="s">
        <v>170</v>
      </c>
      <c r="E336" s="20" t="s">
        <v>65</v>
      </c>
      <c r="F336" s="13">
        <f>'Приложение_7 '!G231</f>
        <v>1038366.8</v>
      </c>
      <c r="G336" s="13">
        <f>F336</f>
        <v>1038366.8</v>
      </c>
      <c r="I336" s="13">
        <v>1038366.8</v>
      </c>
      <c r="J336" s="13">
        <v>1038366.8</v>
      </c>
      <c r="L336" s="135">
        <f t="shared" si="9"/>
        <v>0</v>
      </c>
      <c r="M336" s="135">
        <f t="shared" si="10"/>
        <v>0</v>
      </c>
    </row>
    <row r="337" spans="1:13" ht="15.75" outlineLevel="4">
      <c r="A337" s="19" t="s">
        <v>537</v>
      </c>
      <c r="B337" s="20" t="s">
        <v>22</v>
      </c>
      <c r="C337" s="20" t="s">
        <v>165</v>
      </c>
      <c r="D337" s="20" t="s">
        <v>171</v>
      </c>
      <c r="E337" s="20" t="s">
        <v>1</v>
      </c>
      <c r="F337" s="13">
        <f>F338</f>
        <v>4010000</v>
      </c>
      <c r="G337" s="2"/>
      <c r="I337" s="13">
        <v>7541975</v>
      </c>
      <c r="J337" s="2"/>
      <c r="L337" s="135">
        <f t="shared" si="9"/>
        <v>-3531975</v>
      </c>
      <c r="M337" s="135">
        <f t="shared" si="10"/>
        <v>0</v>
      </c>
    </row>
    <row r="338" spans="1:13" ht="31.5" outlineLevel="5">
      <c r="A338" s="19" t="s">
        <v>444</v>
      </c>
      <c r="B338" s="20" t="s">
        <v>22</v>
      </c>
      <c r="C338" s="20" t="s">
        <v>165</v>
      </c>
      <c r="D338" s="20" t="s">
        <v>172</v>
      </c>
      <c r="E338" s="20" t="s">
        <v>1</v>
      </c>
      <c r="F338" s="13">
        <f>F339+F340</f>
        <v>4010000</v>
      </c>
      <c r="G338" s="2"/>
      <c r="I338" s="13">
        <v>7541975</v>
      </c>
      <c r="J338" s="2"/>
      <c r="L338" s="135">
        <f t="shared" si="9"/>
        <v>-3531975</v>
      </c>
      <c r="M338" s="135">
        <f t="shared" si="10"/>
        <v>0</v>
      </c>
    </row>
    <row r="339" spans="1:13" ht="31.5" outlineLevel="6">
      <c r="A339" s="19" t="s">
        <v>697</v>
      </c>
      <c r="B339" s="20" t="s">
        <v>22</v>
      </c>
      <c r="C339" s="20" t="s">
        <v>165</v>
      </c>
      <c r="D339" s="20" t="s">
        <v>172</v>
      </c>
      <c r="E339" s="20" t="s">
        <v>17</v>
      </c>
      <c r="F339" s="13">
        <f>'Приложение_7 '!G234</f>
        <v>4000000</v>
      </c>
      <c r="G339" s="2"/>
      <c r="I339" s="13">
        <v>7531975</v>
      </c>
      <c r="J339" s="2"/>
      <c r="L339" s="135">
        <f t="shared" si="9"/>
        <v>-3531975</v>
      </c>
      <c r="M339" s="135">
        <f t="shared" si="10"/>
        <v>0</v>
      </c>
    </row>
    <row r="340" spans="1:13" ht="15.75" outlineLevel="6">
      <c r="A340" s="19" t="s">
        <v>699</v>
      </c>
      <c r="B340" s="20" t="s">
        <v>22</v>
      </c>
      <c r="C340" s="20" t="s">
        <v>165</v>
      </c>
      <c r="D340" s="20" t="s">
        <v>172</v>
      </c>
      <c r="E340" s="20" t="s">
        <v>65</v>
      </c>
      <c r="F340" s="13">
        <f>'Приложение_7 '!G235</f>
        <v>10000</v>
      </c>
      <c r="G340" s="2"/>
      <c r="I340" s="13">
        <v>10000</v>
      </c>
      <c r="J340" s="2"/>
      <c r="L340" s="135">
        <f t="shared" si="9"/>
        <v>0</v>
      </c>
      <c r="M340" s="135">
        <f t="shared" si="10"/>
        <v>0</v>
      </c>
    </row>
    <row r="341" spans="1:13" ht="21.75" customHeight="1" outlineLevel="1">
      <c r="A341" s="101" t="s">
        <v>677</v>
      </c>
      <c r="B341" s="102" t="s">
        <v>22</v>
      </c>
      <c r="C341" s="102" t="s">
        <v>146</v>
      </c>
      <c r="D341" s="102" t="s">
        <v>4</v>
      </c>
      <c r="E341" s="102" t="s">
        <v>1</v>
      </c>
      <c r="F341" s="12">
        <f>F342+F350+F367</f>
        <v>112878474.27000001</v>
      </c>
      <c r="G341" s="12"/>
      <c r="I341" s="12">
        <v>112507053.16</v>
      </c>
      <c r="J341" s="1"/>
      <c r="L341" s="135">
        <f t="shared" si="9"/>
        <v>371421.1100000143</v>
      </c>
      <c r="M341" s="135">
        <f t="shared" si="10"/>
        <v>0</v>
      </c>
    </row>
    <row r="342" spans="1:13" ht="47.25" outlineLevel="2">
      <c r="A342" s="101" t="s">
        <v>662</v>
      </c>
      <c r="B342" s="102" t="s">
        <v>22</v>
      </c>
      <c r="C342" s="102" t="s">
        <v>146</v>
      </c>
      <c r="D342" s="102" t="s">
        <v>71</v>
      </c>
      <c r="E342" s="102" t="s">
        <v>1</v>
      </c>
      <c r="F342" s="12">
        <f>F343</f>
        <v>5797981</v>
      </c>
      <c r="G342" s="1"/>
      <c r="I342" s="12">
        <v>5797981</v>
      </c>
      <c r="J342" s="1"/>
      <c r="L342" s="135">
        <f t="shared" si="9"/>
        <v>0</v>
      </c>
      <c r="M342" s="135">
        <f t="shared" si="10"/>
        <v>0</v>
      </c>
    </row>
    <row r="343" spans="1:13" ht="74.25" customHeight="1" outlineLevel="3">
      <c r="A343" s="101" t="s">
        <v>636</v>
      </c>
      <c r="B343" s="102" t="s">
        <v>22</v>
      </c>
      <c r="C343" s="102" t="s">
        <v>146</v>
      </c>
      <c r="D343" s="102" t="s">
        <v>173</v>
      </c>
      <c r="E343" s="102" t="s">
        <v>1</v>
      </c>
      <c r="F343" s="12">
        <f>F344+F347</f>
        <v>5797981</v>
      </c>
      <c r="G343" s="1"/>
      <c r="I343" s="12">
        <v>5797981</v>
      </c>
      <c r="J343" s="1"/>
      <c r="L343" s="135">
        <f t="shared" si="9"/>
        <v>0</v>
      </c>
      <c r="M343" s="135">
        <f t="shared" si="10"/>
        <v>0</v>
      </c>
    </row>
    <row r="344" spans="1:13" ht="47.25" outlineLevel="4">
      <c r="A344" s="19" t="s">
        <v>538</v>
      </c>
      <c r="B344" s="20" t="s">
        <v>22</v>
      </c>
      <c r="C344" s="20" t="s">
        <v>146</v>
      </c>
      <c r="D344" s="20" t="s">
        <v>174</v>
      </c>
      <c r="E344" s="20" t="s">
        <v>1</v>
      </c>
      <c r="F344" s="13">
        <f>F345</f>
        <v>4053741</v>
      </c>
      <c r="G344" s="1"/>
      <c r="I344" s="13">
        <v>4053741</v>
      </c>
      <c r="J344" s="1"/>
      <c r="L344" s="135">
        <f t="shared" si="9"/>
        <v>0</v>
      </c>
      <c r="M344" s="135">
        <f t="shared" si="10"/>
        <v>0</v>
      </c>
    </row>
    <row r="345" spans="1:13" ht="31.5" outlineLevel="5">
      <c r="A345" s="19" t="s">
        <v>444</v>
      </c>
      <c r="B345" s="20" t="s">
        <v>22</v>
      </c>
      <c r="C345" s="20" t="s">
        <v>146</v>
      </c>
      <c r="D345" s="20" t="s">
        <v>175</v>
      </c>
      <c r="E345" s="20" t="s">
        <v>1</v>
      </c>
      <c r="F345" s="13">
        <f>F346</f>
        <v>4053741</v>
      </c>
      <c r="G345" s="2"/>
      <c r="I345" s="13">
        <v>4053741</v>
      </c>
      <c r="J345" s="2"/>
      <c r="L345" s="135">
        <f t="shared" si="9"/>
        <v>0</v>
      </c>
      <c r="M345" s="135">
        <f t="shared" si="10"/>
        <v>0</v>
      </c>
    </row>
    <row r="346" spans="1:13" ht="31.5" outlineLevel="6">
      <c r="A346" s="19" t="s">
        <v>697</v>
      </c>
      <c r="B346" s="20" t="s">
        <v>22</v>
      </c>
      <c r="C346" s="20" t="s">
        <v>146</v>
      </c>
      <c r="D346" s="20" t="s">
        <v>175</v>
      </c>
      <c r="E346" s="20" t="s">
        <v>17</v>
      </c>
      <c r="F346" s="13">
        <f>'Приложение_7 '!G382</f>
        <v>4053741</v>
      </c>
      <c r="G346" s="2"/>
      <c r="I346" s="13">
        <v>4053741</v>
      </c>
      <c r="J346" s="2"/>
      <c r="L346" s="135">
        <f t="shared" si="9"/>
        <v>0</v>
      </c>
      <c r="M346" s="135">
        <f t="shared" si="10"/>
        <v>0</v>
      </c>
    </row>
    <row r="347" spans="1:13" ht="236.25" outlineLevel="4">
      <c r="A347" s="19" t="s">
        <v>539</v>
      </c>
      <c r="B347" s="20" t="s">
        <v>22</v>
      </c>
      <c r="C347" s="20" t="s">
        <v>146</v>
      </c>
      <c r="D347" s="20" t="s">
        <v>176</v>
      </c>
      <c r="E347" s="20" t="s">
        <v>1</v>
      </c>
      <c r="F347" s="13">
        <f>F348</f>
        <v>1744240</v>
      </c>
      <c r="G347" s="2"/>
      <c r="I347" s="13">
        <v>1744240</v>
      </c>
      <c r="J347" s="2"/>
      <c r="L347" s="135">
        <f t="shared" si="9"/>
        <v>0</v>
      </c>
      <c r="M347" s="135">
        <f t="shared" si="10"/>
        <v>0</v>
      </c>
    </row>
    <row r="348" spans="1:13" ht="31.5" outlineLevel="5">
      <c r="A348" s="19" t="s">
        <v>444</v>
      </c>
      <c r="B348" s="20" t="s">
        <v>22</v>
      </c>
      <c r="C348" s="20" t="s">
        <v>146</v>
      </c>
      <c r="D348" s="20" t="s">
        <v>177</v>
      </c>
      <c r="E348" s="20" t="s">
        <v>1</v>
      </c>
      <c r="F348" s="13">
        <f>F349</f>
        <v>1744240</v>
      </c>
      <c r="G348" s="2"/>
      <c r="I348" s="13">
        <v>1744240</v>
      </c>
      <c r="J348" s="2"/>
      <c r="L348" s="135">
        <f t="shared" si="9"/>
        <v>0</v>
      </c>
      <c r="M348" s="135">
        <f t="shared" si="10"/>
        <v>0</v>
      </c>
    </row>
    <row r="349" spans="1:13" ht="31.5" outlineLevel="6">
      <c r="A349" s="19" t="s">
        <v>697</v>
      </c>
      <c r="B349" s="20" t="s">
        <v>22</v>
      </c>
      <c r="C349" s="20" t="s">
        <v>146</v>
      </c>
      <c r="D349" s="20" t="s">
        <v>177</v>
      </c>
      <c r="E349" s="20" t="s">
        <v>17</v>
      </c>
      <c r="F349" s="13">
        <f>'Приложение_7 '!G385</f>
        <v>1744240</v>
      </c>
      <c r="G349" s="2"/>
      <c r="I349" s="13">
        <v>1744240</v>
      </c>
      <c r="J349" s="2"/>
      <c r="L349" s="135">
        <f t="shared" si="9"/>
        <v>0</v>
      </c>
      <c r="M349" s="135">
        <f t="shared" si="10"/>
        <v>0</v>
      </c>
    </row>
    <row r="350" spans="1:13" ht="47.25" outlineLevel="2">
      <c r="A350" s="101" t="s">
        <v>637</v>
      </c>
      <c r="B350" s="102" t="s">
        <v>22</v>
      </c>
      <c r="C350" s="102" t="s">
        <v>146</v>
      </c>
      <c r="D350" s="102" t="s">
        <v>178</v>
      </c>
      <c r="E350" s="102" t="s">
        <v>1</v>
      </c>
      <c r="F350" s="12">
        <f>F351+F357+F364+F354</f>
        <v>107080493.27000001</v>
      </c>
      <c r="G350" s="1"/>
      <c r="I350" s="12">
        <v>106630493.27</v>
      </c>
      <c r="J350" s="1"/>
      <c r="L350" s="135">
        <f t="shared" si="9"/>
        <v>450000.0000000149</v>
      </c>
      <c r="M350" s="135">
        <f t="shared" si="10"/>
        <v>0</v>
      </c>
    </row>
    <row r="351" spans="1:13" ht="31.5" outlineLevel="4">
      <c r="A351" s="19" t="s">
        <v>540</v>
      </c>
      <c r="B351" s="20" t="s">
        <v>22</v>
      </c>
      <c r="C351" s="20" t="s">
        <v>146</v>
      </c>
      <c r="D351" s="20" t="s">
        <v>179</v>
      </c>
      <c r="E351" s="20" t="s">
        <v>1</v>
      </c>
      <c r="F351" s="13">
        <f>F352</f>
        <v>10000000</v>
      </c>
      <c r="G351" s="2"/>
      <c r="I351" s="13">
        <v>10000000</v>
      </c>
      <c r="J351" s="2"/>
      <c r="L351" s="135">
        <f t="shared" si="9"/>
        <v>0</v>
      </c>
      <c r="M351" s="135">
        <f t="shared" si="10"/>
        <v>0</v>
      </c>
    </row>
    <row r="352" spans="1:13" ht="31.5" outlineLevel="5">
      <c r="A352" s="19" t="s">
        <v>457</v>
      </c>
      <c r="B352" s="20" t="s">
        <v>22</v>
      </c>
      <c r="C352" s="20" t="s">
        <v>146</v>
      </c>
      <c r="D352" s="20" t="s">
        <v>180</v>
      </c>
      <c r="E352" s="20" t="s">
        <v>1</v>
      </c>
      <c r="F352" s="13">
        <f>F353</f>
        <v>10000000</v>
      </c>
      <c r="G352" s="2"/>
      <c r="I352" s="13">
        <v>10000000</v>
      </c>
      <c r="J352" s="2"/>
      <c r="L352" s="135">
        <f aca="true" t="shared" si="12" ref="L352:L421">F352-I352</f>
        <v>0</v>
      </c>
      <c r="M352" s="135">
        <f aca="true" t="shared" si="13" ref="M352:M421">G352-J352</f>
        <v>0</v>
      </c>
    </row>
    <row r="353" spans="1:13" ht="31.5" outlineLevel="6">
      <c r="A353" s="19" t="s">
        <v>697</v>
      </c>
      <c r="B353" s="20" t="s">
        <v>22</v>
      </c>
      <c r="C353" s="20" t="s">
        <v>146</v>
      </c>
      <c r="D353" s="20" t="s">
        <v>180</v>
      </c>
      <c r="E353" s="20" t="s">
        <v>17</v>
      </c>
      <c r="F353" s="13">
        <f>'Приложение_7 '!G389</f>
        <v>10000000</v>
      </c>
      <c r="G353" s="2"/>
      <c r="I353" s="13">
        <v>10000000</v>
      </c>
      <c r="J353" s="2"/>
      <c r="L353" s="135">
        <f t="shared" si="12"/>
        <v>0</v>
      </c>
      <c r="M353" s="135">
        <f t="shared" si="13"/>
        <v>0</v>
      </c>
    </row>
    <row r="354" spans="1:13" ht="47.25" outlineLevel="6">
      <c r="A354" s="95" t="s">
        <v>1239</v>
      </c>
      <c r="B354" s="96" t="s">
        <v>22</v>
      </c>
      <c r="C354" s="96" t="s">
        <v>146</v>
      </c>
      <c r="D354" s="96" t="s">
        <v>1240</v>
      </c>
      <c r="E354" s="96" t="s">
        <v>1</v>
      </c>
      <c r="F354" s="13">
        <f>F355</f>
        <v>450000</v>
      </c>
      <c r="G354" s="2"/>
      <c r="I354" s="13"/>
      <c r="J354" s="2"/>
      <c r="L354" s="135"/>
      <c r="M354" s="135"/>
    </row>
    <row r="355" spans="1:13" ht="31.5" outlineLevel="6">
      <c r="A355" s="95" t="s">
        <v>444</v>
      </c>
      <c r="B355" s="96" t="s">
        <v>22</v>
      </c>
      <c r="C355" s="96" t="s">
        <v>146</v>
      </c>
      <c r="D355" s="96" t="s">
        <v>1241</v>
      </c>
      <c r="E355" s="96" t="s">
        <v>1</v>
      </c>
      <c r="F355" s="13">
        <f>F356</f>
        <v>450000</v>
      </c>
      <c r="G355" s="2"/>
      <c r="I355" s="13"/>
      <c r="J355" s="2"/>
      <c r="L355" s="135"/>
      <c r="M355" s="135"/>
    </row>
    <row r="356" spans="1:13" ht="31.5" outlineLevel="6">
      <c r="A356" s="95" t="s">
        <v>697</v>
      </c>
      <c r="B356" s="96" t="s">
        <v>22</v>
      </c>
      <c r="C356" s="96" t="s">
        <v>146</v>
      </c>
      <c r="D356" s="96" t="s">
        <v>1241</v>
      </c>
      <c r="E356" s="96" t="s">
        <v>17</v>
      </c>
      <c r="F356" s="13">
        <f>'Приложение_7 '!G392</f>
        <v>450000</v>
      </c>
      <c r="G356" s="2"/>
      <c r="I356" s="13"/>
      <c r="J356" s="2"/>
      <c r="L356" s="135"/>
      <c r="M356" s="135"/>
    </row>
    <row r="357" spans="1:13" ht="47.25" outlineLevel="4">
      <c r="A357" s="19" t="s">
        <v>541</v>
      </c>
      <c r="B357" s="20" t="s">
        <v>22</v>
      </c>
      <c r="C357" s="20" t="s">
        <v>146</v>
      </c>
      <c r="D357" s="20" t="s">
        <v>181</v>
      </c>
      <c r="E357" s="20" t="s">
        <v>1</v>
      </c>
      <c r="F357" s="13">
        <f>F358+F360+F362</f>
        <v>96330493.27000001</v>
      </c>
      <c r="G357" s="2"/>
      <c r="I357" s="13">
        <v>96330493.27</v>
      </c>
      <c r="J357" s="2"/>
      <c r="L357" s="135">
        <f t="shared" si="12"/>
        <v>0</v>
      </c>
      <c r="M357" s="135">
        <f t="shared" si="13"/>
        <v>0</v>
      </c>
    </row>
    <row r="358" spans="1:13" ht="47.25" outlineLevel="5">
      <c r="A358" s="19" t="s">
        <v>458</v>
      </c>
      <c r="B358" s="20" t="s">
        <v>22</v>
      </c>
      <c r="C358" s="20" t="s">
        <v>146</v>
      </c>
      <c r="D358" s="20" t="s">
        <v>182</v>
      </c>
      <c r="E358" s="20" t="s">
        <v>1</v>
      </c>
      <c r="F358" s="13">
        <f>F359</f>
        <v>92834953.2</v>
      </c>
      <c r="G358" s="2"/>
      <c r="I358" s="13">
        <v>92834953.2</v>
      </c>
      <c r="J358" s="2"/>
      <c r="L358" s="135">
        <f t="shared" si="12"/>
        <v>0</v>
      </c>
      <c r="M358" s="135">
        <f t="shared" si="13"/>
        <v>0</v>
      </c>
    </row>
    <row r="359" spans="1:13" ht="31.5" outlineLevel="6">
      <c r="A359" s="19" t="s">
        <v>697</v>
      </c>
      <c r="B359" s="20" t="s">
        <v>22</v>
      </c>
      <c r="C359" s="20" t="s">
        <v>146</v>
      </c>
      <c r="D359" s="20" t="s">
        <v>182</v>
      </c>
      <c r="E359" s="20" t="s">
        <v>17</v>
      </c>
      <c r="F359" s="13">
        <f>'Приложение_7 '!G395</f>
        <v>92834953.2</v>
      </c>
      <c r="G359" s="2"/>
      <c r="I359" s="13">
        <v>92834953.2</v>
      </c>
      <c r="J359" s="2"/>
      <c r="L359" s="135">
        <f t="shared" si="12"/>
        <v>0</v>
      </c>
      <c r="M359" s="135">
        <f t="shared" si="13"/>
        <v>0</v>
      </c>
    </row>
    <row r="360" spans="1:13" ht="31.5" outlineLevel="5">
      <c r="A360" s="19" t="s">
        <v>459</v>
      </c>
      <c r="B360" s="20" t="s">
        <v>22</v>
      </c>
      <c r="C360" s="20" t="s">
        <v>146</v>
      </c>
      <c r="D360" s="20" t="s">
        <v>183</v>
      </c>
      <c r="E360" s="20" t="s">
        <v>1</v>
      </c>
      <c r="F360" s="13">
        <f>F361</f>
        <v>360636.09</v>
      </c>
      <c r="G360" s="2"/>
      <c r="I360" s="13">
        <v>360636.09</v>
      </c>
      <c r="J360" s="2"/>
      <c r="L360" s="135">
        <f t="shared" si="12"/>
        <v>0</v>
      </c>
      <c r="M360" s="135">
        <f t="shared" si="13"/>
        <v>0</v>
      </c>
    </row>
    <row r="361" spans="1:13" ht="31.5" outlineLevel="6">
      <c r="A361" s="19" t="s">
        <v>697</v>
      </c>
      <c r="B361" s="20" t="s">
        <v>22</v>
      </c>
      <c r="C361" s="20" t="s">
        <v>146</v>
      </c>
      <c r="D361" s="20" t="s">
        <v>183</v>
      </c>
      <c r="E361" s="20" t="s">
        <v>17</v>
      </c>
      <c r="F361" s="13">
        <f>'Приложение_7 '!G397</f>
        <v>360636.09</v>
      </c>
      <c r="G361" s="2"/>
      <c r="I361" s="13">
        <v>360636.09</v>
      </c>
      <c r="J361" s="2"/>
      <c r="L361" s="135">
        <f t="shared" si="12"/>
        <v>0</v>
      </c>
      <c r="M361" s="135">
        <f t="shared" si="13"/>
        <v>0</v>
      </c>
    </row>
    <row r="362" spans="1:13" ht="31.5" outlineLevel="5">
      <c r="A362" s="19" t="s">
        <v>444</v>
      </c>
      <c r="B362" s="20" t="s">
        <v>22</v>
      </c>
      <c r="C362" s="20" t="s">
        <v>146</v>
      </c>
      <c r="D362" s="20" t="s">
        <v>184</v>
      </c>
      <c r="E362" s="20" t="s">
        <v>1</v>
      </c>
      <c r="F362" s="13">
        <f>F363</f>
        <v>3134903.98</v>
      </c>
      <c r="G362" s="2"/>
      <c r="I362" s="13">
        <v>3134903.98</v>
      </c>
      <c r="J362" s="2"/>
      <c r="L362" s="135">
        <f t="shared" si="12"/>
        <v>0</v>
      </c>
      <c r="M362" s="135">
        <f t="shared" si="13"/>
        <v>0</v>
      </c>
    </row>
    <row r="363" spans="1:13" ht="31.5" outlineLevel="6">
      <c r="A363" s="19" t="s">
        <v>697</v>
      </c>
      <c r="B363" s="20" t="s">
        <v>22</v>
      </c>
      <c r="C363" s="20" t="s">
        <v>146</v>
      </c>
      <c r="D363" s="20" t="s">
        <v>184</v>
      </c>
      <c r="E363" s="20" t="s">
        <v>17</v>
      </c>
      <c r="F363" s="13">
        <f>'Приложение_7 '!G399</f>
        <v>3134903.98</v>
      </c>
      <c r="G363" s="2"/>
      <c r="I363" s="13">
        <v>3134903.98</v>
      </c>
      <c r="J363" s="2"/>
      <c r="L363" s="135">
        <f t="shared" si="12"/>
        <v>0</v>
      </c>
      <c r="M363" s="135">
        <f t="shared" si="13"/>
        <v>0</v>
      </c>
    </row>
    <row r="364" spans="1:13" ht="47.25" outlineLevel="4">
      <c r="A364" s="19" t="s">
        <v>542</v>
      </c>
      <c r="B364" s="20" t="s">
        <v>22</v>
      </c>
      <c r="C364" s="20" t="s">
        <v>146</v>
      </c>
      <c r="D364" s="20" t="s">
        <v>185</v>
      </c>
      <c r="E364" s="20" t="s">
        <v>1</v>
      </c>
      <c r="F364" s="13">
        <f>F365</f>
        <v>300000</v>
      </c>
      <c r="G364" s="2"/>
      <c r="I364" s="13">
        <v>300000</v>
      </c>
      <c r="J364" s="2"/>
      <c r="L364" s="135">
        <f t="shared" si="12"/>
        <v>0</v>
      </c>
      <c r="M364" s="135">
        <f t="shared" si="13"/>
        <v>0</v>
      </c>
    </row>
    <row r="365" spans="1:13" ht="31.5" outlineLevel="5">
      <c r="A365" s="19" t="s">
        <v>444</v>
      </c>
      <c r="B365" s="20" t="s">
        <v>22</v>
      </c>
      <c r="C365" s="20" t="s">
        <v>146</v>
      </c>
      <c r="D365" s="20" t="s">
        <v>186</v>
      </c>
      <c r="E365" s="20" t="s">
        <v>1</v>
      </c>
      <c r="F365" s="13">
        <f>F366</f>
        <v>300000</v>
      </c>
      <c r="G365" s="1"/>
      <c r="I365" s="13">
        <v>300000</v>
      </c>
      <c r="J365" s="1"/>
      <c r="L365" s="135">
        <f t="shared" si="12"/>
        <v>0</v>
      </c>
      <c r="M365" s="135">
        <f t="shared" si="13"/>
        <v>0</v>
      </c>
    </row>
    <row r="366" spans="1:13" ht="31.5" outlineLevel="6">
      <c r="A366" s="19" t="s">
        <v>697</v>
      </c>
      <c r="B366" s="20" t="s">
        <v>22</v>
      </c>
      <c r="C366" s="20" t="s">
        <v>146</v>
      </c>
      <c r="D366" s="20" t="s">
        <v>186</v>
      </c>
      <c r="E366" s="20" t="s">
        <v>17</v>
      </c>
      <c r="F366" s="13">
        <f>'Приложение_7 '!G402</f>
        <v>300000</v>
      </c>
      <c r="G366" s="2"/>
      <c r="I366" s="13">
        <v>300000</v>
      </c>
      <c r="J366" s="2"/>
      <c r="L366" s="135">
        <f t="shared" si="12"/>
        <v>0</v>
      </c>
      <c r="M366" s="135">
        <f t="shared" si="13"/>
        <v>0</v>
      </c>
    </row>
    <row r="367" spans="1:13" ht="15.75" outlineLevel="2">
      <c r="A367" s="101" t="s">
        <v>493</v>
      </c>
      <c r="B367" s="102" t="s">
        <v>22</v>
      </c>
      <c r="C367" s="102" t="s">
        <v>146</v>
      </c>
      <c r="D367" s="102" t="s">
        <v>11</v>
      </c>
      <c r="E367" s="102" t="s">
        <v>1</v>
      </c>
      <c r="F367" s="12">
        <f>F368</f>
        <v>0</v>
      </c>
      <c r="G367" s="1"/>
      <c r="I367" s="12">
        <v>78578.89</v>
      </c>
      <c r="J367" s="1"/>
      <c r="L367" s="135">
        <f t="shared" si="12"/>
        <v>-78578.89</v>
      </c>
      <c r="M367" s="135">
        <f t="shared" si="13"/>
        <v>0</v>
      </c>
    </row>
    <row r="368" spans="1:13" ht="31.5" outlineLevel="5">
      <c r="A368" s="19" t="s">
        <v>451</v>
      </c>
      <c r="B368" s="20" t="s">
        <v>22</v>
      </c>
      <c r="C368" s="20" t="s">
        <v>146</v>
      </c>
      <c r="D368" s="20" t="s">
        <v>142</v>
      </c>
      <c r="E368" s="20" t="s">
        <v>1</v>
      </c>
      <c r="F368" s="13">
        <f>F369</f>
        <v>0</v>
      </c>
      <c r="G368" s="2"/>
      <c r="I368" s="13">
        <v>78578.89</v>
      </c>
      <c r="J368" s="2"/>
      <c r="L368" s="135">
        <f t="shared" si="12"/>
        <v>-78578.89</v>
      </c>
      <c r="M368" s="135">
        <f t="shared" si="13"/>
        <v>0</v>
      </c>
    </row>
    <row r="369" spans="1:13" ht="15.75" outlineLevel="6">
      <c r="A369" s="19" t="s">
        <v>699</v>
      </c>
      <c r="B369" s="20" t="s">
        <v>22</v>
      </c>
      <c r="C369" s="20" t="s">
        <v>146</v>
      </c>
      <c r="D369" s="20" t="s">
        <v>142</v>
      </c>
      <c r="E369" s="20" t="s">
        <v>65</v>
      </c>
      <c r="F369" s="13">
        <f>'Приложение_7 '!G405</f>
        <v>0</v>
      </c>
      <c r="G369" s="2"/>
      <c r="I369" s="13">
        <v>78578.89</v>
      </c>
      <c r="J369" s="2"/>
      <c r="L369" s="135">
        <f t="shared" si="12"/>
        <v>-78578.89</v>
      </c>
      <c r="M369" s="135">
        <f t="shared" si="13"/>
        <v>0</v>
      </c>
    </row>
    <row r="370" spans="1:13" ht="15.75" outlineLevel="1">
      <c r="A370" s="101" t="s">
        <v>678</v>
      </c>
      <c r="B370" s="102" t="s">
        <v>22</v>
      </c>
      <c r="C370" s="102" t="s">
        <v>187</v>
      </c>
      <c r="D370" s="102" t="s">
        <v>4</v>
      </c>
      <c r="E370" s="102" t="s">
        <v>1</v>
      </c>
      <c r="F370" s="12">
        <f>F371</f>
        <v>11066404.67</v>
      </c>
      <c r="G370" s="1"/>
      <c r="I370" s="12">
        <v>11066404.67</v>
      </c>
      <c r="J370" s="1"/>
      <c r="L370" s="135">
        <f t="shared" si="12"/>
        <v>0</v>
      </c>
      <c r="M370" s="135">
        <f t="shared" si="13"/>
        <v>0</v>
      </c>
    </row>
    <row r="371" spans="1:13" ht="31.5" outlineLevel="2">
      <c r="A371" s="101" t="s">
        <v>663</v>
      </c>
      <c r="B371" s="102" t="s">
        <v>22</v>
      </c>
      <c r="C371" s="102" t="s">
        <v>187</v>
      </c>
      <c r="D371" s="102" t="s">
        <v>90</v>
      </c>
      <c r="E371" s="102" t="s">
        <v>1</v>
      </c>
      <c r="F371" s="12">
        <f>F372+F379</f>
        <v>11066404.67</v>
      </c>
      <c r="G371" s="1"/>
      <c r="I371" s="12">
        <v>11066404.67</v>
      </c>
      <c r="J371" s="1"/>
      <c r="L371" s="135">
        <f t="shared" si="12"/>
        <v>0</v>
      </c>
      <c r="M371" s="135">
        <f t="shared" si="13"/>
        <v>0</v>
      </c>
    </row>
    <row r="372" spans="1:13" ht="47.25" outlineLevel="3">
      <c r="A372" s="101" t="s">
        <v>638</v>
      </c>
      <c r="B372" s="102" t="s">
        <v>22</v>
      </c>
      <c r="C372" s="102" t="s">
        <v>187</v>
      </c>
      <c r="D372" s="102" t="s">
        <v>188</v>
      </c>
      <c r="E372" s="102" t="s">
        <v>1</v>
      </c>
      <c r="F372" s="12">
        <f>F373</f>
        <v>10222143.87</v>
      </c>
      <c r="G372" s="1"/>
      <c r="I372" s="12">
        <v>10222143.87</v>
      </c>
      <c r="J372" s="1"/>
      <c r="L372" s="135">
        <f t="shared" si="12"/>
        <v>0</v>
      </c>
      <c r="M372" s="135">
        <f t="shared" si="13"/>
        <v>0</v>
      </c>
    </row>
    <row r="373" spans="1:13" ht="78.75" outlineLevel="4">
      <c r="A373" s="19" t="s">
        <v>543</v>
      </c>
      <c r="B373" s="20" t="s">
        <v>22</v>
      </c>
      <c r="C373" s="20" t="s">
        <v>187</v>
      </c>
      <c r="D373" s="20" t="s">
        <v>189</v>
      </c>
      <c r="E373" s="20" t="s">
        <v>1</v>
      </c>
      <c r="F373" s="13">
        <f>F374+F377</f>
        <v>10222143.87</v>
      </c>
      <c r="G373" s="2"/>
      <c r="I373" s="13">
        <v>10222143.87</v>
      </c>
      <c r="J373" s="2"/>
      <c r="L373" s="135">
        <f t="shared" si="12"/>
        <v>0</v>
      </c>
      <c r="M373" s="135">
        <f t="shared" si="13"/>
        <v>0</v>
      </c>
    </row>
    <row r="374" spans="1:13" ht="63" outlineLevel="5">
      <c r="A374" s="19" t="s">
        <v>446</v>
      </c>
      <c r="B374" s="20" t="s">
        <v>22</v>
      </c>
      <c r="C374" s="20" t="s">
        <v>187</v>
      </c>
      <c r="D374" s="20" t="s">
        <v>190</v>
      </c>
      <c r="E374" s="20" t="s">
        <v>1</v>
      </c>
      <c r="F374" s="13">
        <f>F375+F376</f>
        <v>9962143.87</v>
      </c>
      <c r="G374" s="2"/>
      <c r="I374" s="13">
        <v>9962143.87</v>
      </c>
      <c r="J374" s="2"/>
      <c r="L374" s="135">
        <f t="shared" si="12"/>
        <v>0</v>
      </c>
      <c r="M374" s="135">
        <f t="shared" si="13"/>
        <v>0</v>
      </c>
    </row>
    <row r="375" spans="1:13" ht="78.75" outlineLevel="6">
      <c r="A375" s="19" t="s">
        <v>712</v>
      </c>
      <c r="B375" s="20" t="s">
        <v>22</v>
      </c>
      <c r="C375" s="20" t="s">
        <v>187</v>
      </c>
      <c r="D375" s="20" t="s">
        <v>190</v>
      </c>
      <c r="E375" s="20" t="s">
        <v>10</v>
      </c>
      <c r="F375" s="13">
        <f>'Приложение_7 '!G241</f>
        <v>9885644.87</v>
      </c>
      <c r="G375" s="2"/>
      <c r="I375" s="13">
        <v>9885644.87</v>
      </c>
      <c r="J375" s="2"/>
      <c r="L375" s="135">
        <f t="shared" si="12"/>
        <v>0</v>
      </c>
      <c r="M375" s="135">
        <f t="shared" si="13"/>
        <v>0</v>
      </c>
    </row>
    <row r="376" spans="1:13" ht="31.5" outlineLevel="6">
      <c r="A376" s="19" t="s">
        <v>697</v>
      </c>
      <c r="B376" s="20" t="s">
        <v>22</v>
      </c>
      <c r="C376" s="20" t="s">
        <v>187</v>
      </c>
      <c r="D376" s="20" t="s">
        <v>190</v>
      </c>
      <c r="E376" s="20" t="s">
        <v>17</v>
      </c>
      <c r="F376" s="13">
        <f>'Приложение_7 '!G242</f>
        <v>76499</v>
      </c>
      <c r="G376" s="2"/>
      <c r="I376" s="13">
        <v>76499</v>
      </c>
      <c r="J376" s="2"/>
      <c r="L376" s="135">
        <f t="shared" si="12"/>
        <v>0</v>
      </c>
      <c r="M376" s="135">
        <f t="shared" si="13"/>
        <v>0</v>
      </c>
    </row>
    <row r="377" spans="1:13" ht="63" outlineLevel="5">
      <c r="A377" s="19" t="s">
        <v>435</v>
      </c>
      <c r="B377" s="20" t="s">
        <v>22</v>
      </c>
      <c r="C377" s="20" t="s">
        <v>187</v>
      </c>
      <c r="D377" s="20" t="s">
        <v>191</v>
      </c>
      <c r="E377" s="20" t="s">
        <v>1</v>
      </c>
      <c r="F377" s="13">
        <f>F378</f>
        <v>260000</v>
      </c>
      <c r="G377" s="2"/>
      <c r="I377" s="13">
        <v>260000</v>
      </c>
      <c r="J377" s="2"/>
      <c r="L377" s="135">
        <f t="shared" si="12"/>
        <v>0</v>
      </c>
      <c r="M377" s="135">
        <f t="shared" si="13"/>
        <v>0</v>
      </c>
    </row>
    <row r="378" spans="1:13" ht="78.75" outlineLevel="6">
      <c r="A378" s="19" t="s">
        <v>712</v>
      </c>
      <c r="B378" s="20" t="s">
        <v>22</v>
      </c>
      <c r="C378" s="20" t="s">
        <v>187</v>
      </c>
      <c r="D378" s="20" t="s">
        <v>191</v>
      </c>
      <c r="E378" s="20" t="s">
        <v>10</v>
      </c>
      <c r="F378" s="13">
        <f>'Приложение_7 '!G244</f>
        <v>260000</v>
      </c>
      <c r="G378" s="2"/>
      <c r="I378" s="13">
        <v>260000</v>
      </c>
      <c r="J378" s="2"/>
      <c r="L378" s="135">
        <f t="shared" si="12"/>
        <v>0</v>
      </c>
      <c r="M378" s="135">
        <f t="shared" si="13"/>
        <v>0</v>
      </c>
    </row>
    <row r="379" spans="1:13" ht="47.25" outlineLevel="3">
      <c r="A379" s="101" t="s">
        <v>628</v>
      </c>
      <c r="B379" s="102" t="s">
        <v>22</v>
      </c>
      <c r="C379" s="102" t="s">
        <v>187</v>
      </c>
      <c r="D379" s="102" t="s">
        <v>91</v>
      </c>
      <c r="E379" s="102" t="s">
        <v>1</v>
      </c>
      <c r="F379" s="12">
        <f>F380+F383+F386</f>
        <v>844260.8</v>
      </c>
      <c r="G379" s="1"/>
      <c r="I379" s="12">
        <v>844260.8</v>
      </c>
      <c r="J379" s="1"/>
      <c r="L379" s="135">
        <f t="shared" si="12"/>
        <v>0</v>
      </c>
      <c r="M379" s="135">
        <f t="shared" si="13"/>
        <v>0</v>
      </c>
    </row>
    <row r="380" spans="1:13" ht="47.25" outlineLevel="4">
      <c r="A380" s="19" t="s">
        <v>510</v>
      </c>
      <c r="B380" s="20" t="s">
        <v>22</v>
      </c>
      <c r="C380" s="20" t="s">
        <v>187</v>
      </c>
      <c r="D380" s="20" t="s">
        <v>92</v>
      </c>
      <c r="E380" s="20" t="s">
        <v>1</v>
      </c>
      <c r="F380" s="13">
        <f>F381</f>
        <v>23240</v>
      </c>
      <c r="G380" s="2"/>
      <c r="I380" s="13">
        <v>23240</v>
      </c>
      <c r="J380" s="2"/>
      <c r="L380" s="135">
        <f t="shared" si="12"/>
        <v>0</v>
      </c>
      <c r="M380" s="135">
        <f t="shared" si="13"/>
        <v>0</v>
      </c>
    </row>
    <row r="381" spans="1:13" ht="31.5" outlineLevel="5">
      <c r="A381" s="19" t="s">
        <v>444</v>
      </c>
      <c r="B381" s="20" t="s">
        <v>22</v>
      </c>
      <c r="C381" s="20" t="s">
        <v>187</v>
      </c>
      <c r="D381" s="20" t="s">
        <v>93</v>
      </c>
      <c r="E381" s="20" t="s">
        <v>1</v>
      </c>
      <c r="F381" s="13">
        <f>F382</f>
        <v>23240</v>
      </c>
      <c r="G381" s="2"/>
      <c r="I381" s="13">
        <v>23240</v>
      </c>
      <c r="J381" s="2"/>
      <c r="L381" s="135">
        <f t="shared" si="12"/>
        <v>0</v>
      </c>
      <c r="M381" s="135">
        <f t="shared" si="13"/>
        <v>0</v>
      </c>
    </row>
    <row r="382" spans="1:13" ht="31.5" outlineLevel="6">
      <c r="A382" s="19" t="s">
        <v>697</v>
      </c>
      <c r="B382" s="20" t="s">
        <v>22</v>
      </c>
      <c r="C382" s="20" t="s">
        <v>187</v>
      </c>
      <c r="D382" s="20" t="s">
        <v>93</v>
      </c>
      <c r="E382" s="20" t="s">
        <v>17</v>
      </c>
      <c r="F382" s="13">
        <f>'Приложение_7 '!G248</f>
        <v>23240</v>
      </c>
      <c r="G382" s="2"/>
      <c r="I382" s="13">
        <v>23240</v>
      </c>
      <c r="J382" s="2"/>
      <c r="L382" s="135">
        <f t="shared" si="12"/>
        <v>0</v>
      </c>
      <c r="M382" s="135">
        <f t="shared" si="13"/>
        <v>0</v>
      </c>
    </row>
    <row r="383" spans="1:13" ht="31.5" outlineLevel="4">
      <c r="A383" s="19" t="s">
        <v>513</v>
      </c>
      <c r="B383" s="20" t="s">
        <v>22</v>
      </c>
      <c r="C383" s="20" t="s">
        <v>187</v>
      </c>
      <c r="D383" s="20" t="s">
        <v>100</v>
      </c>
      <c r="E383" s="20" t="s">
        <v>1</v>
      </c>
      <c r="F383" s="13">
        <f>F384</f>
        <v>675880.8</v>
      </c>
      <c r="G383" s="2"/>
      <c r="I383" s="13">
        <v>675880.8</v>
      </c>
      <c r="J383" s="2"/>
      <c r="L383" s="135">
        <f t="shared" si="12"/>
        <v>0</v>
      </c>
      <c r="M383" s="135">
        <f t="shared" si="13"/>
        <v>0</v>
      </c>
    </row>
    <row r="384" spans="1:13" ht="31.5" outlineLevel="5">
      <c r="A384" s="19" t="s">
        <v>444</v>
      </c>
      <c r="B384" s="20" t="s">
        <v>22</v>
      </c>
      <c r="C384" s="20" t="s">
        <v>187</v>
      </c>
      <c r="D384" s="20" t="s">
        <v>101</v>
      </c>
      <c r="E384" s="20" t="s">
        <v>1</v>
      </c>
      <c r="F384" s="13">
        <f>F385</f>
        <v>675880.8</v>
      </c>
      <c r="G384" s="2"/>
      <c r="I384" s="13">
        <v>675880.8</v>
      </c>
      <c r="J384" s="2"/>
      <c r="L384" s="135">
        <f t="shared" si="12"/>
        <v>0</v>
      </c>
      <c r="M384" s="135">
        <f t="shared" si="13"/>
        <v>0</v>
      </c>
    </row>
    <row r="385" spans="1:13" ht="31.5" outlineLevel="6">
      <c r="A385" s="19" t="s">
        <v>697</v>
      </c>
      <c r="B385" s="20" t="s">
        <v>22</v>
      </c>
      <c r="C385" s="20" t="s">
        <v>187</v>
      </c>
      <c r="D385" s="20" t="s">
        <v>101</v>
      </c>
      <c r="E385" s="20" t="s">
        <v>17</v>
      </c>
      <c r="F385" s="13">
        <f>'Приложение_7 '!G251</f>
        <v>675880.8</v>
      </c>
      <c r="G385" s="2"/>
      <c r="I385" s="13">
        <v>675880.8</v>
      </c>
      <c r="J385" s="2"/>
      <c r="L385" s="135">
        <f t="shared" si="12"/>
        <v>0</v>
      </c>
      <c r="M385" s="135">
        <f t="shared" si="13"/>
        <v>0</v>
      </c>
    </row>
    <row r="386" spans="1:13" ht="15.75" outlineLevel="4">
      <c r="A386" s="19" t="s">
        <v>514</v>
      </c>
      <c r="B386" s="20" t="s">
        <v>22</v>
      </c>
      <c r="C386" s="20" t="s">
        <v>187</v>
      </c>
      <c r="D386" s="20" t="s">
        <v>102</v>
      </c>
      <c r="E386" s="20" t="s">
        <v>1</v>
      </c>
      <c r="F386" s="13">
        <f>F387</f>
        <v>145140</v>
      </c>
      <c r="G386" s="2"/>
      <c r="I386" s="13">
        <v>145140</v>
      </c>
      <c r="J386" s="2"/>
      <c r="L386" s="135">
        <f t="shared" si="12"/>
        <v>0</v>
      </c>
      <c r="M386" s="135">
        <f t="shared" si="13"/>
        <v>0</v>
      </c>
    </row>
    <row r="387" spans="1:13" ht="31.5" outlineLevel="5">
      <c r="A387" s="19" t="s">
        <v>444</v>
      </c>
      <c r="B387" s="20" t="s">
        <v>22</v>
      </c>
      <c r="C387" s="20" t="s">
        <v>187</v>
      </c>
      <c r="D387" s="20" t="s">
        <v>103</v>
      </c>
      <c r="E387" s="20" t="s">
        <v>1</v>
      </c>
      <c r="F387" s="13">
        <f>F388</f>
        <v>145140</v>
      </c>
      <c r="G387" s="2"/>
      <c r="I387" s="13">
        <v>145140</v>
      </c>
      <c r="J387" s="2"/>
      <c r="L387" s="135">
        <f t="shared" si="12"/>
        <v>0</v>
      </c>
      <c r="M387" s="135">
        <f t="shared" si="13"/>
        <v>0</v>
      </c>
    </row>
    <row r="388" spans="1:13" ht="31.5" outlineLevel="6">
      <c r="A388" s="19" t="s">
        <v>697</v>
      </c>
      <c r="B388" s="20" t="s">
        <v>22</v>
      </c>
      <c r="C388" s="20" t="s">
        <v>187</v>
      </c>
      <c r="D388" s="20" t="s">
        <v>103</v>
      </c>
      <c r="E388" s="20" t="s">
        <v>17</v>
      </c>
      <c r="F388" s="13">
        <f>'Приложение_7 '!G254</f>
        <v>145140</v>
      </c>
      <c r="G388" s="2"/>
      <c r="I388" s="13">
        <v>145140</v>
      </c>
      <c r="J388" s="2"/>
      <c r="L388" s="135">
        <f t="shared" si="12"/>
        <v>0</v>
      </c>
      <c r="M388" s="135">
        <f t="shared" si="13"/>
        <v>0</v>
      </c>
    </row>
    <row r="389" spans="1:13" s="134" customFormat="1" ht="31.5" outlineLevel="1">
      <c r="A389" s="101" t="s">
        <v>679</v>
      </c>
      <c r="B389" s="102" t="s">
        <v>22</v>
      </c>
      <c r="C389" s="102" t="s">
        <v>192</v>
      </c>
      <c r="D389" s="102" t="s">
        <v>4</v>
      </c>
      <c r="E389" s="102" t="s">
        <v>1</v>
      </c>
      <c r="F389" s="12">
        <f>F390+F395</f>
        <v>27174768.270000003</v>
      </c>
      <c r="G389" s="12">
        <f>G390+G395</f>
        <v>36200</v>
      </c>
      <c r="I389" s="12">
        <v>27910305.52</v>
      </c>
      <c r="J389" s="1">
        <f>J395</f>
        <v>36200</v>
      </c>
      <c r="L389" s="135">
        <f t="shared" si="12"/>
        <v>-735537.2499999963</v>
      </c>
      <c r="M389" s="135">
        <f t="shared" si="13"/>
        <v>0</v>
      </c>
    </row>
    <row r="390" spans="1:13" ht="31.5" outlineLevel="2">
      <c r="A390" s="101" t="s">
        <v>663</v>
      </c>
      <c r="B390" s="102" t="s">
        <v>22</v>
      </c>
      <c r="C390" s="102" t="s">
        <v>192</v>
      </c>
      <c r="D390" s="102" t="s">
        <v>90</v>
      </c>
      <c r="E390" s="102" t="s">
        <v>1</v>
      </c>
      <c r="F390" s="12">
        <f>F391</f>
        <v>690807.12</v>
      </c>
      <c r="G390" s="1"/>
      <c r="I390" s="12">
        <v>690807.12</v>
      </c>
      <c r="J390" s="1"/>
      <c r="L390" s="135">
        <f t="shared" si="12"/>
        <v>0</v>
      </c>
      <c r="M390" s="135">
        <f t="shared" si="13"/>
        <v>0</v>
      </c>
    </row>
    <row r="391" spans="1:13" ht="47.25" outlineLevel="3">
      <c r="A391" s="101" t="s">
        <v>628</v>
      </c>
      <c r="B391" s="102" t="s">
        <v>22</v>
      </c>
      <c r="C391" s="102" t="s">
        <v>192</v>
      </c>
      <c r="D391" s="102" t="s">
        <v>91</v>
      </c>
      <c r="E391" s="102" t="s">
        <v>1</v>
      </c>
      <c r="F391" s="12">
        <f>F392</f>
        <v>690807.12</v>
      </c>
      <c r="G391" s="1"/>
      <c r="I391" s="12">
        <v>690807.12</v>
      </c>
      <c r="J391" s="1"/>
      <c r="L391" s="135">
        <f t="shared" si="12"/>
        <v>0</v>
      </c>
      <c r="M391" s="135">
        <f t="shared" si="13"/>
        <v>0</v>
      </c>
    </row>
    <row r="392" spans="1:13" ht="31.5" outlineLevel="4">
      <c r="A392" s="19" t="s">
        <v>513</v>
      </c>
      <c r="B392" s="20" t="s">
        <v>22</v>
      </c>
      <c r="C392" s="20" t="s">
        <v>192</v>
      </c>
      <c r="D392" s="20" t="s">
        <v>100</v>
      </c>
      <c r="E392" s="20" t="s">
        <v>1</v>
      </c>
      <c r="F392" s="13">
        <f>F393</f>
        <v>690807.12</v>
      </c>
      <c r="G392" s="2"/>
      <c r="I392" s="13">
        <v>690807.12</v>
      </c>
      <c r="J392" s="2"/>
      <c r="L392" s="135">
        <f t="shared" si="12"/>
        <v>0</v>
      </c>
      <c r="M392" s="135">
        <f t="shared" si="13"/>
        <v>0</v>
      </c>
    </row>
    <row r="393" spans="1:13" ht="31.5" outlineLevel="5">
      <c r="A393" s="19" t="s">
        <v>444</v>
      </c>
      <c r="B393" s="20" t="s">
        <v>22</v>
      </c>
      <c r="C393" s="20" t="s">
        <v>192</v>
      </c>
      <c r="D393" s="20" t="s">
        <v>101</v>
      </c>
      <c r="E393" s="20" t="s">
        <v>1</v>
      </c>
      <c r="F393" s="13">
        <f>F394</f>
        <v>690807.12</v>
      </c>
      <c r="G393" s="2"/>
      <c r="I393" s="13">
        <v>690807.12</v>
      </c>
      <c r="J393" s="2"/>
      <c r="L393" s="135">
        <f t="shared" si="12"/>
        <v>0</v>
      </c>
      <c r="M393" s="135">
        <f t="shared" si="13"/>
        <v>0</v>
      </c>
    </row>
    <row r="394" spans="1:13" ht="31.5" outlineLevel="6">
      <c r="A394" s="19" t="s">
        <v>697</v>
      </c>
      <c r="B394" s="20" t="s">
        <v>22</v>
      </c>
      <c r="C394" s="20" t="s">
        <v>192</v>
      </c>
      <c r="D394" s="20" t="s">
        <v>101</v>
      </c>
      <c r="E394" s="20" t="s">
        <v>17</v>
      </c>
      <c r="F394" s="13">
        <f>'Приложение_7 '!G411</f>
        <v>690807.12</v>
      </c>
      <c r="G394" s="2"/>
      <c r="I394" s="13">
        <v>690807.12</v>
      </c>
      <c r="J394" s="2"/>
      <c r="L394" s="135">
        <f t="shared" si="12"/>
        <v>0</v>
      </c>
      <c r="M394" s="135">
        <f t="shared" si="13"/>
        <v>0</v>
      </c>
    </row>
    <row r="395" spans="1:13" ht="47.25" outlineLevel="2">
      <c r="A395" s="101" t="s">
        <v>660</v>
      </c>
      <c r="B395" s="102" t="s">
        <v>22</v>
      </c>
      <c r="C395" s="102" t="s">
        <v>192</v>
      </c>
      <c r="D395" s="102" t="s">
        <v>6</v>
      </c>
      <c r="E395" s="102" t="s">
        <v>1</v>
      </c>
      <c r="F395" s="12">
        <f>F396+F401+F408</f>
        <v>26483961.150000002</v>
      </c>
      <c r="G395" s="12">
        <f>G396+G401+G408</f>
        <v>36200</v>
      </c>
      <c r="I395" s="12">
        <v>27219498.4</v>
      </c>
      <c r="J395" s="1">
        <f>J396</f>
        <v>36200</v>
      </c>
      <c r="L395" s="135">
        <f t="shared" si="12"/>
        <v>-735537.2499999963</v>
      </c>
      <c r="M395" s="135">
        <f t="shared" si="13"/>
        <v>0</v>
      </c>
    </row>
    <row r="396" spans="1:13" ht="31.5" outlineLevel="3">
      <c r="A396" s="101" t="s">
        <v>620</v>
      </c>
      <c r="B396" s="102" t="s">
        <v>22</v>
      </c>
      <c r="C396" s="102" t="s">
        <v>192</v>
      </c>
      <c r="D396" s="102" t="s">
        <v>43</v>
      </c>
      <c r="E396" s="102" t="s">
        <v>1</v>
      </c>
      <c r="F396" s="12">
        <f>F397</f>
        <v>36200</v>
      </c>
      <c r="G396" s="12">
        <f>G397</f>
        <v>36200</v>
      </c>
      <c r="I396" s="12">
        <v>36200</v>
      </c>
      <c r="J396" s="1">
        <f>J397</f>
        <v>36200</v>
      </c>
      <c r="L396" s="135">
        <f t="shared" si="12"/>
        <v>0</v>
      </c>
      <c r="M396" s="135">
        <f t="shared" si="13"/>
        <v>0</v>
      </c>
    </row>
    <row r="397" spans="1:13" ht="63" outlineLevel="4">
      <c r="A397" s="19" t="s">
        <v>544</v>
      </c>
      <c r="B397" s="20" t="s">
        <v>22</v>
      </c>
      <c r="C397" s="20" t="s">
        <v>192</v>
      </c>
      <c r="D397" s="20" t="s">
        <v>193</v>
      </c>
      <c r="E397" s="20" t="s">
        <v>1</v>
      </c>
      <c r="F397" s="13">
        <f>F398</f>
        <v>36200</v>
      </c>
      <c r="G397" s="13">
        <f>G398</f>
        <v>36200</v>
      </c>
      <c r="I397" s="13">
        <v>36200</v>
      </c>
      <c r="J397" s="2">
        <f>J398</f>
        <v>36200</v>
      </c>
      <c r="L397" s="135">
        <f t="shared" si="12"/>
        <v>0</v>
      </c>
      <c r="M397" s="135">
        <f t="shared" si="13"/>
        <v>0</v>
      </c>
    </row>
    <row r="398" spans="1:13" ht="94.5" outlineLevel="5">
      <c r="A398" s="19" t="s">
        <v>460</v>
      </c>
      <c r="B398" s="20" t="s">
        <v>22</v>
      </c>
      <c r="C398" s="20" t="s">
        <v>192</v>
      </c>
      <c r="D398" s="20" t="s">
        <v>194</v>
      </c>
      <c r="E398" s="20" t="s">
        <v>1</v>
      </c>
      <c r="F398" s="13">
        <f>F399+F400</f>
        <v>36200</v>
      </c>
      <c r="G398" s="13">
        <f>G399+G400</f>
        <v>36200</v>
      </c>
      <c r="I398" s="13">
        <v>36200</v>
      </c>
      <c r="J398" s="13">
        <v>36200</v>
      </c>
      <c r="L398" s="135">
        <f t="shared" si="12"/>
        <v>0</v>
      </c>
      <c r="M398" s="135">
        <f t="shared" si="13"/>
        <v>0</v>
      </c>
    </row>
    <row r="399" spans="1:13" ht="78.75" outlineLevel="6">
      <c r="A399" s="19" t="s">
        <v>712</v>
      </c>
      <c r="B399" s="20" t="s">
        <v>22</v>
      </c>
      <c r="C399" s="20" t="s">
        <v>192</v>
      </c>
      <c r="D399" s="20" t="s">
        <v>194</v>
      </c>
      <c r="E399" s="20" t="s">
        <v>10</v>
      </c>
      <c r="F399" s="13">
        <f>'Приложение_7 '!G260</f>
        <v>32122.44</v>
      </c>
      <c r="G399" s="13">
        <f>F399</f>
        <v>32122.44</v>
      </c>
      <c r="I399" s="13">
        <v>32122.44</v>
      </c>
      <c r="J399" s="13">
        <v>32122.44</v>
      </c>
      <c r="L399" s="135">
        <f t="shared" si="12"/>
        <v>0</v>
      </c>
      <c r="M399" s="135">
        <f t="shared" si="13"/>
        <v>0</v>
      </c>
    </row>
    <row r="400" spans="1:13" ht="31.5" outlineLevel="6">
      <c r="A400" s="19" t="s">
        <v>697</v>
      </c>
      <c r="B400" s="20" t="s">
        <v>22</v>
      </c>
      <c r="C400" s="20" t="s">
        <v>192</v>
      </c>
      <c r="D400" s="20" t="s">
        <v>194</v>
      </c>
      <c r="E400" s="20" t="s">
        <v>17</v>
      </c>
      <c r="F400" s="13">
        <f>'Приложение_7 '!G261</f>
        <v>4077.56</v>
      </c>
      <c r="G400" s="13">
        <f>F400</f>
        <v>4077.56</v>
      </c>
      <c r="I400" s="13">
        <v>4077.56</v>
      </c>
      <c r="J400" s="13">
        <v>4077.56</v>
      </c>
      <c r="L400" s="135">
        <f t="shared" si="12"/>
        <v>0</v>
      </c>
      <c r="M400" s="135">
        <f t="shared" si="13"/>
        <v>0</v>
      </c>
    </row>
    <row r="401" spans="1:13" ht="47.25" outlineLevel="3">
      <c r="A401" s="101" t="s">
        <v>621</v>
      </c>
      <c r="B401" s="102" t="s">
        <v>22</v>
      </c>
      <c r="C401" s="102" t="s">
        <v>192</v>
      </c>
      <c r="D401" s="102" t="s">
        <v>51</v>
      </c>
      <c r="E401" s="102" t="s">
        <v>1</v>
      </c>
      <c r="F401" s="12">
        <f>F402+F405</f>
        <v>3841040</v>
      </c>
      <c r="G401" s="1"/>
      <c r="I401" s="12">
        <v>4141040</v>
      </c>
      <c r="J401" s="1"/>
      <c r="L401" s="135">
        <f t="shared" si="12"/>
        <v>-300000</v>
      </c>
      <c r="M401" s="135">
        <f t="shared" si="13"/>
        <v>0</v>
      </c>
    </row>
    <row r="402" spans="1:13" ht="63" outlineLevel="4">
      <c r="A402" s="19" t="s">
        <v>545</v>
      </c>
      <c r="B402" s="20" t="s">
        <v>22</v>
      </c>
      <c r="C402" s="20" t="s">
        <v>192</v>
      </c>
      <c r="D402" s="20" t="s">
        <v>195</v>
      </c>
      <c r="E402" s="20" t="s">
        <v>1</v>
      </c>
      <c r="F402" s="13">
        <f>F403</f>
        <v>1541040</v>
      </c>
      <c r="G402" s="2"/>
      <c r="I402" s="13">
        <v>4141040</v>
      </c>
      <c r="J402" s="2"/>
      <c r="L402" s="135">
        <f t="shared" si="12"/>
        <v>-2600000</v>
      </c>
      <c r="M402" s="135">
        <f t="shared" si="13"/>
        <v>0</v>
      </c>
    </row>
    <row r="403" spans="1:13" ht="31.5" outlineLevel="5">
      <c r="A403" s="19" t="s">
        <v>461</v>
      </c>
      <c r="B403" s="20" t="s">
        <v>22</v>
      </c>
      <c r="C403" s="20" t="s">
        <v>192</v>
      </c>
      <c r="D403" s="20" t="s">
        <v>196</v>
      </c>
      <c r="E403" s="20" t="s">
        <v>1</v>
      </c>
      <c r="F403" s="13">
        <f>F404</f>
        <v>1541040</v>
      </c>
      <c r="G403" s="2"/>
      <c r="I403" s="13">
        <v>4141040</v>
      </c>
      <c r="J403" s="2"/>
      <c r="L403" s="135">
        <f t="shared" si="12"/>
        <v>-2600000</v>
      </c>
      <c r="M403" s="135">
        <f t="shared" si="13"/>
        <v>0</v>
      </c>
    </row>
    <row r="404" spans="1:13" ht="31.5" outlineLevel="6">
      <c r="A404" s="19" t="s">
        <v>697</v>
      </c>
      <c r="B404" s="20" t="s">
        <v>22</v>
      </c>
      <c r="C404" s="20" t="s">
        <v>192</v>
      </c>
      <c r="D404" s="20" t="s">
        <v>196</v>
      </c>
      <c r="E404" s="20" t="s">
        <v>17</v>
      </c>
      <c r="F404" s="13">
        <f>'Приложение_7 '!G416</f>
        <v>1541040</v>
      </c>
      <c r="G404" s="2"/>
      <c r="I404" s="13">
        <v>4141040</v>
      </c>
      <c r="J404" s="2"/>
      <c r="L404" s="135">
        <f t="shared" si="12"/>
        <v>-2600000</v>
      </c>
      <c r="M404" s="135">
        <f t="shared" si="13"/>
        <v>0</v>
      </c>
    </row>
    <row r="405" spans="1:13" ht="110.25" outlineLevel="6">
      <c r="A405" s="95" t="s">
        <v>1242</v>
      </c>
      <c r="B405" s="96" t="s">
        <v>22</v>
      </c>
      <c r="C405" s="96" t="s">
        <v>192</v>
      </c>
      <c r="D405" s="96" t="s">
        <v>1243</v>
      </c>
      <c r="E405" s="96" t="s">
        <v>1</v>
      </c>
      <c r="F405" s="13">
        <f>F406</f>
        <v>2300000</v>
      </c>
      <c r="G405" s="2"/>
      <c r="I405" s="13"/>
      <c r="J405" s="2"/>
      <c r="L405" s="135"/>
      <c r="M405" s="135"/>
    </row>
    <row r="406" spans="1:13" ht="31.5" outlineLevel="6">
      <c r="A406" s="95" t="s">
        <v>461</v>
      </c>
      <c r="B406" s="96" t="s">
        <v>22</v>
      </c>
      <c r="C406" s="96" t="s">
        <v>192</v>
      </c>
      <c r="D406" s="96" t="s">
        <v>1244</v>
      </c>
      <c r="E406" s="96" t="s">
        <v>1</v>
      </c>
      <c r="F406" s="13">
        <f>F407</f>
        <v>2300000</v>
      </c>
      <c r="G406" s="2"/>
      <c r="I406" s="13"/>
      <c r="J406" s="2"/>
      <c r="L406" s="135"/>
      <c r="M406" s="135"/>
    </row>
    <row r="407" spans="1:13" ht="31.5" outlineLevel="6">
      <c r="A407" s="95" t="s">
        <v>697</v>
      </c>
      <c r="B407" s="96" t="s">
        <v>22</v>
      </c>
      <c r="C407" s="96" t="s">
        <v>192</v>
      </c>
      <c r="D407" s="96" t="s">
        <v>1244</v>
      </c>
      <c r="E407" s="96" t="s">
        <v>17</v>
      </c>
      <c r="F407" s="13">
        <f>'Приложение_7 '!G419</f>
        <v>2300000</v>
      </c>
      <c r="G407" s="2"/>
      <c r="I407" s="13"/>
      <c r="J407" s="2"/>
      <c r="L407" s="135"/>
      <c r="M407" s="135"/>
    </row>
    <row r="408" spans="1:13" ht="63" outlineLevel="3">
      <c r="A408" s="101" t="s">
        <v>639</v>
      </c>
      <c r="B408" s="102" t="s">
        <v>22</v>
      </c>
      <c r="C408" s="102" t="s">
        <v>192</v>
      </c>
      <c r="D408" s="102" t="s">
        <v>197</v>
      </c>
      <c r="E408" s="102" t="s">
        <v>1</v>
      </c>
      <c r="F408" s="12">
        <f>F409+F415+F421</f>
        <v>22606721.150000002</v>
      </c>
      <c r="G408" s="1"/>
      <c r="I408" s="12">
        <v>23042258.4</v>
      </c>
      <c r="J408" s="1"/>
      <c r="L408" s="135">
        <f t="shared" si="12"/>
        <v>-435537.2499999963</v>
      </c>
      <c r="M408" s="135">
        <f t="shared" si="13"/>
        <v>0</v>
      </c>
    </row>
    <row r="409" spans="1:13" ht="63" outlineLevel="4">
      <c r="A409" s="19" t="s">
        <v>546</v>
      </c>
      <c r="B409" s="20" t="s">
        <v>22</v>
      </c>
      <c r="C409" s="20" t="s">
        <v>192</v>
      </c>
      <c r="D409" s="20" t="s">
        <v>198</v>
      </c>
      <c r="E409" s="20" t="s">
        <v>1</v>
      </c>
      <c r="F409" s="13">
        <f>F410</f>
        <v>7026441.91</v>
      </c>
      <c r="G409" s="2"/>
      <c r="I409" s="13">
        <v>7135642.05</v>
      </c>
      <c r="J409" s="2"/>
      <c r="L409" s="135">
        <f t="shared" si="12"/>
        <v>-109200.13999999966</v>
      </c>
      <c r="M409" s="135">
        <f t="shared" si="13"/>
        <v>0</v>
      </c>
    </row>
    <row r="410" spans="1:13" ht="63" outlineLevel="5">
      <c r="A410" s="19" t="s">
        <v>446</v>
      </c>
      <c r="B410" s="20" t="s">
        <v>22</v>
      </c>
      <c r="C410" s="20" t="s">
        <v>192</v>
      </c>
      <c r="D410" s="20" t="s">
        <v>199</v>
      </c>
      <c r="E410" s="20" t="s">
        <v>1</v>
      </c>
      <c r="F410" s="13">
        <f>F411+F412+F413+F414</f>
        <v>7026441.91</v>
      </c>
      <c r="G410" s="2"/>
      <c r="I410" s="13">
        <v>7135642.05</v>
      </c>
      <c r="J410" s="2"/>
      <c r="L410" s="135">
        <f t="shared" si="12"/>
        <v>-109200.13999999966</v>
      </c>
      <c r="M410" s="135">
        <f t="shared" si="13"/>
        <v>0</v>
      </c>
    </row>
    <row r="411" spans="1:13" ht="78.75" outlineLevel="6">
      <c r="A411" s="19" t="s">
        <v>712</v>
      </c>
      <c r="B411" s="20" t="s">
        <v>22</v>
      </c>
      <c r="C411" s="20" t="s">
        <v>192</v>
      </c>
      <c r="D411" s="20" t="s">
        <v>199</v>
      </c>
      <c r="E411" s="20" t="s">
        <v>10</v>
      </c>
      <c r="F411" s="13">
        <f>'Приложение_7 '!G423</f>
        <v>5277891.38</v>
      </c>
      <c r="G411" s="2"/>
      <c r="I411" s="13">
        <v>5277891.38</v>
      </c>
      <c r="J411" s="2"/>
      <c r="L411" s="135">
        <f t="shared" si="12"/>
        <v>0</v>
      </c>
      <c r="M411" s="135">
        <f t="shared" si="13"/>
        <v>0</v>
      </c>
    </row>
    <row r="412" spans="1:13" ht="31.5" outlineLevel="6">
      <c r="A412" s="19" t="s">
        <v>697</v>
      </c>
      <c r="B412" s="20" t="s">
        <v>22</v>
      </c>
      <c r="C412" s="20" t="s">
        <v>192</v>
      </c>
      <c r="D412" s="20" t="s">
        <v>199</v>
      </c>
      <c r="E412" s="20" t="s">
        <v>17</v>
      </c>
      <c r="F412" s="13">
        <f>'Приложение_7 '!G424</f>
        <v>178070.85</v>
      </c>
      <c r="G412" s="2"/>
      <c r="I412" s="13">
        <v>178070.85</v>
      </c>
      <c r="J412" s="2"/>
      <c r="L412" s="135">
        <f t="shared" si="12"/>
        <v>0</v>
      </c>
      <c r="M412" s="135">
        <f t="shared" si="13"/>
        <v>0</v>
      </c>
    </row>
    <row r="413" spans="1:13" ht="31.5" outlineLevel="6">
      <c r="A413" s="19" t="s">
        <v>698</v>
      </c>
      <c r="B413" s="20" t="s">
        <v>22</v>
      </c>
      <c r="C413" s="20" t="s">
        <v>192</v>
      </c>
      <c r="D413" s="20" t="s">
        <v>199</v>
      </c>
      <c r="E413" s="20" t="s">
        <v>47</v>
      </c>
      <c r="F413" s="13">
        <f>'Приложение_7 '!G425</f>
        <v>1406169.6800000002</v>
      </c>
      <c r="G413" s="2"/>
      <c r="I413" s="13">
        <v>1485091.82</v>
      </c>
      <c r="J413" s="2"/>
      <c r="L413" s="135">
        <f t="shared" si="12"/>
        <v>-78922.1399999999</v>
      </c>
      <c r="M413" s="135">
        <f t="shared" si="13"/>
        <v>0</v>
      </c>
    </row>
    <row r="414" spans="1:13" ht="15.75" outlineLevel="6">
      <c r="A414" s="19" t="s">
        <v>699</v>
      </c>
      <c r="B414" s="20" t="s">
        <v>22</v>
      </c>
      <c r="C414" s="20" t="s">
        <v>192</v>
      </c>
      <c r="D414" s="20" t="s">
        <v>199</v>
      </c>
      <c r="E414" s="20" t="s">
        <v>65</v>
      </c>
      <c r="F414" s="13">
        <f>'Приложение_7 '!G426</f>
        <v>164310</v>
      </c>
      <c r="G414" s="2"/>
      <c r="I414" s="13">
        <v>194588</v>
      </c>
      <c r="J414" s="2"/>
      <c r="L414" s="135">
        <f t="shared" si="12"/>
        <v>-30278</v>
      </c>
      <c r="M414" s="135">
        <f t="shared" si="13"/>
        <v>0</v>
      </c>
    </row>
    <row r="415" spans="1:13" ht="94.5" outlineLevel="4">
      <c r="A415" s="19" t="s">
        <v>547</v>
      </c>
      <c r="B415" s="20" t="s">
        <v>22</v>
      </c>
      <c r="C415" s="20" t="s">
        <v>192</v>
      </c>
      <c r="D415" s="20" t="s">
        <v>200</v>
      </c>
      <c r="E415" s="20" t="s">
        <v>1</v>
      </c>
      <c r="F415" s="13">
        <f>F416+F419</f>
        <v>9871044.22</v>
      </c>
      <c r="G415" s="2"/>
      <c r="I415" s="13">
        <v>9871044.22</v>
      </c>
      <c r="J415" s="2"/>
      <c r="L415" s="135">
        <f t="shared" si="12"/>
        <v>0</v>
      </c>
      <c r="M415" s="135">
        <f t="shared" si="13"/>
        <v>0</v>
      </c>
    </row>
    <row r="416" spans="1:13" ht="63" outlineLevel="5">
      <c r="A416" s="19" t="s">
        <v>446</v>
      </c>
      <c r="B416" s="20" t="s">
        <v>22</v>
      </c>
      <c r="C416" s="20" t="s">
        <v>192</v>
      </c>
      <c r="D416" s="20" t="s">
        <v>201</v>
      </c>
      <c r="E416" s="20" t="s">
        <v>1</v>
      </c>
      <c r="F416" s="13">
        <f>F417+F418</f>
        <v>9586044.22</v>
      </c>
      <c r="G416" s="1"/>
      <c r="I416" s="13">
        <v>9586044.22</v>
      </c>
      <c r="J416" s="1"/>
      <c r="L416" s="135">
        <f t="shared" si="12"/>
        <v>0</v>
      </c>
      <c r="M416" s="135">
        <f t="shared" si="13"/>
        <v>0</v>
      </c>
    </row>
    <row r="417" spans="1:13" ht="78.75" outlineLevel="6">
      <c r="A417" s="19" t="s">
        <v>712</v>
      </c>
      <c r="B417" s="20" t="s">
        <v>22</v>
      </c>
      <c r="C417" s="20" t="s">
        <v>192</v>
      </c>
      <c r="D417" s="20" t="s">
        <v>201</v>
      </c>
      <c r="E417" s="20" t="s">
        <v>10</v>
      </c>
      <c r="F417" s="13">
        <f>'Приложение_7 '!G429</f>
        <v>9186896.15</v>
      </c>
      <c r="G417" s="2"/>
      <c r="I417" s="13">
        <v>9186896.15</v>
      </c>
      <c r="J417" s="2"/>
      <c r="L417" s="135">
        <f t="shared" si="12"/>
        <v>0</v>
      </c>
      <c r="M417" s="135">
        <f t="shared" si="13"/>
        <v>0</v>
      </c>
    </row>
    <row r="418" spans="1:13" ht="31.5" outlineLevel="6">
      <c r="A418" s="19" t="s">
        <v>697</v>
      </c>
      <c r="B418" s="20" t="s">
        <v>22</v>
      </c>
      <c r="C418" s="20" t="s">
        <v>192</v>
      </c>
      <c r="D418" s="20" t="s">
        <v>201</v>
      </c>
      <c r="E418" s="20" t="s">
        <v>17</v>
      </c>
      <c r="F418" s="13">
        <f>'Приложение_7 '!G430</f>
        <v>399148.07</v>
      </c>
      <c r="G418" s="2"/>
      <c r="I418" s="13">
        <v>399148.07</v>
      </c>
      <c r="J418" s="2"/>
      <c r="L418" s="135">
        <f t="shared" si="12"/>
        <v>0</v>
      </c>
      <c r="M418" s="135">
        <f t="shared" si="13"/>
        <v>0</v>
      </c>
    </row>
    <row r="419" spans="1:13" ht="63" outlineLevel="5">
      <c r="A419" s="19" t="s">
        <v>435</v>
      </c>
      <c r="B419" s="20" t="s">
        <v>22</v>
      </c>
      <c r="C419" s="20" t="s">
        <v>192</v>
      </c>
      <c r="D419" s="20" t="s">
        <v>202</v>
      </c>
      <c r="E419" s="20" t="s">
        <v>1</v>
      </c>
      <c r="F419" s="13">
        <f>F420</f>
        <v>285000</v>
      </c>
      <c r="G419" s="2"/>
      <c r="I419" s="13">
        <v>285000</v>
      </c>
      <c r="J419" s="2"/>
      <c r="L419" s="135">
        <f t="shared" si="12"/>
        <v>0</v>
      </c>
      <c r="M419" s="135">
        <f t="shared" si="13"/>
        <v>0</v>
      </c>
    </row>
    <row r="420" spans="1:13" ht="78.75" outlineLevel="6">
      <c r="A420" s="19" t="s">
        <v>712</v>
      </c>
      <c r="B420" s="20" t="s">
        <v>22</v>
      </c>
      <c r="C420" s="20" t="s">
        <v>192</v>
      </c>
      <c r="D420" s="20" t="s">
        <v>202</v>
      </c>
      <c r="E420" s="20" t="s">
        <v>10</v>
      </c>
      <c r="F420" s="13">
        <f>'Приложение_7 '!G432</f>
        <v>285000</v>
      </c>
      <c r="G420" s="2"/>
      <c r="I420" s="13">
        <v>285000</v>
      </c>
      <c r="J420" s="2"/>
      <c r="L420" s="135">
        <f t="shared" si="12"/>
        <v>0</v>
      </c>
      <c r="M420" s="135">
        <f t="shared" si="13"/>
        <v>0</v>
      </c>
    </row>
    <row r="421" spans="1:13" ht="94.5" outlineLevel="4">
      <c r="A421" s="19" t="s">
        <v>548</v>
      </c>
      <c r="B421" s="20" t="s">
        <v>22</v>
      </c>
      <c r="C421" s="20" t="s">
        <v>192</v>
      </c>
      <c r="D421" s="20" t="s">
        <v>203</v>
      </c>
      <c r="E421" s="20" t="s">
        <v>1</v>
      </c>
      <c r="F421" s="13">
        <f>F422</f>
        <v>5709235.02</v>
      </c>
      <c r="G421" s="2"/>
      <c r="I421" s="13">
        <v>6035572.13</v>
      </c>
      <c r="J421" s="2"/>
      <c r="L421" s="135">
        <f t="shared" si="12"/>
        <v>-326337.11000000034</v>
      </c>
      <c r="M421" s="135">
        <f t="shared" si="13"/>
        <v>0</v>
      </c>
    </row>
    <row r="422" spans="1:13" ht="63" outlineLevel="5">
      <c r="A422" s="19" t="s">
        <v>446</v>
      </c>
      <c r="B422" s="20" t="s">
        <v>22</v>
      </c>
      <c r="C422" s="20" t="s">
        <v>192</v>
      </c>
      <c r="D422" s="20" t="s">
        <v>204</v>
      </c>
      <c r="E422" s="20" t="s">
        <v>1</v>
      </c>
      <c r="F422" s="13">
        <f>F423+F424</f>
        <v>5709235.02</v>
      </c>
      <c r="G422" s="2"/>
      <c r="I422" s="13">
        <v>6035572.13</v>
      </c>
      <c r="J422" s="2"/>
      <c r="L422" s="135">
        <f aca="true" t="shared" si="14" ref="L422:L502">F422-I422</f>
        <v>-326337.11000000034</v>
      </c>
      <c r="M422" s="135">
        <f aca="true" t="shared" si="15" ref="M422:M502">G422-J422</f>
        <v>0</v>
      </c>
    </row>
    <row r="423" spans="1:13" ht="78.75" outlineLevel="6">
      <c r="A423" s="19" t="s">
        <v>712</v>
      </c>
      <c r="B423" s="20" t="s">
        <v>22</v>
      </c>
      <c r="C423" s="20" t="s">
        <v>192</v>
      </c>
      <c r="D423" s="20" t="s">
        <v>204</v>
      </c>
      <c r="E423" s="20" t="s">
        <v>10</v>
      </c>
      <c r="F423" s="13">
        <f>'Приложение_7 '!G435</f>
        <v>5305905.13</v>
      </c>
      <c r="G423" s="2"/>
      <c r="I423" s="13">
        <v>5630310.41</v>
      </c>
      <c r="J423" s="2"/>
      <c r="L423" s="135">
        <f t="shared" si="14"/>
        <v>-324405.28000000026</v>
      </c>
      <c r="M423" s="135">
        <f t="shared" si="15"/>
        <v>0</v>
      </c>
    </row>
    <row r="424" spans="1:13" ht="31.5" outlineLevel="6">
      <c r="A424" s="19" t="s">
        <v>697</v>
      </c>
      <c r="B424" s="20" t="s">
        <v>22</v>
      </c>
      <c r="C424" s="20" t="s">
        <v>192</v>
      </c>
      <c r="D424" s="20" t="s">
        <v>204</v>
      </c>
      <c r="E424" s="20" t="s">
        <v>17</v>
      </c>
      <c r="F424" s="13">
        <f>'Приложение_7 '!G436</f>
        <v>403329.88999999996</v>
      </c>
      <c r="G424" s="2"/>
      <c r="I424" s="13">
        <v>405261.72</v>
      </c>
      <c r="J424" s="2"/>
      <c r="L424" s="135">
        <f t="shared" si="14"/>
        <v>-1931.8300000000163</v>
      </c>
      <c r="M424" s="135">
        <f t="shared" si="15"/>
        <v>0</v>
      </c>
    </row>
    <row r="425" spans="1:13" s="134" customFormat="1" ht="15.75">
      <c r="A425" s="101" t="s">
        <v>703</v>
      </c>
      <c r="B425" s="102" t="s">
        <v>159</v>
      </c>
      <c r="C425" s="102" t="s">
        <v>3</v>
      </c>
      <c r="D425" s="102" t="s">
        <v>4</v>
      </c>
      <c r="E425" s="102" t="s">
        <v>1</v>
      </c>
      <c r="F425" s="12">
        <f>F426+F448+F467+F498</f>
        <v>128483161.69999997</v>
      </c>
      <c r="G425" s="12"/>
      <c r="I425" s="12">
        <v>105992870.46</v>
      </c>
      <c r="J425" s="1"/>
      <c r="L425" s="135">
        <f t="shared" si="14"/>
        <v>22490291.23999998</v>
      </c>
      <c r="M425" s="135">
        <f t="shared" si="15"/>
        <v>0</v>
      </c>
    </row>
    <row r="426" spans="1:13" s="134" customFormat="1" ht="24.75" customHeight="1" outlineLevel="1">
      <c r="A426" s="101" t="s">
        <v>680</v>
      </c>
      <c r="B426" s="102" t="s">
        <v>159</v>
      </c>
      <c r="C426" s="102" t="s">
        <v>2</v>
      </c>
      <c r="D426" s="102" t="s">
        <v>4</v>
      </c>
      <c r="E426" s="102" t="s">
        <v>1</v>
      </c>
      <c r="F426" s="12">
        <f>F427+F438</f>
        <v>31251058.4</v>
      </c>
      <c r="G426" s="1"/>
      <c r="I426" s="12">
        <v>31251058.4</v>
      </c>
      <c r="J426" s="1"/>
      <c r="L426" s="135">
        <f t="shared" si="14"/>
        <v>0</v>
      </c>
      <c r="M426" s="135">
        <f t="shared" si="15"/>
        <v>0</v>
      </c>
    </row>
    <row r="427" spans="1:13" ht="63" outlineLevel="2">
      <c r="A427" s="101" t="s">
        <v>664</v>
      </c>
      <c r="B427" s="102" t="s">
        <v>159</v>
      </c>
      <c r="C427" s="102" t="s">
        <v>2</v>
      </c>
      <c r="D427" s="102" t="s">
        <v>160</v>
      </c>
      <c r="E427" s="102" t="s">
        <v>1</v>
      </c>
      <c r="F427" s="12">
        <v>30564578.4</v>
      </c>
      <c r="G427" s="1"/>
      <c r="I427" s="12">
        <v>30564578.4</v>
      </c>
      <c r="J427" s="1"/>
      <c r="L427" s="135">
        <f t="shared" si="14"/>
        <v>0</v>
      </c>
      <c r="M427" s="135">
        <f t="shared" si="15"/>
        <v>0</v>
      </c>
    </row>
    <row r="428" spans="1:13" ht="31.5" outlineLevel="3">
      <c r="A428" s="101" t="s">
        <v>640</v>
      </c>
      <c r="B428" s="102" t="s">
        <v>159</v>
      </c>
      <c r="C428" s="102" t="s">
        <v>2</v>
      </c>
      <c r="D428" s="102" t="s">
        <v>205</v>
      </c>
      <c r="E428" s="102" t="s">
        <v>1</v>
      </c>
      <c r="F428" s="12">
        <f>F429+F432+F435</f>
        <v>30564578.400000002</v>
      </c>
      <c r="G428" s="1"/>
      <c r="I428" s="12">
        <v>30564578.4</v>
      </c>
      <c r="J428" s="1"/>
      <c r="L428" s="135">
        <f t="shared" si="14"/>
        <v>0</v>
      </c>
      <c r="M428" s="135">
        <f t="shared" si="15"/>
        <v>0</v>
      </c>
    </row>
    <row r="429" spans="1:13" ht="15.75" outlineLevel="4">
      <c r="A429" s="19" t="s">
        <v>549</v>
      </c>
      <c r="B429" s="20" t="s">
        <v>159</v>
      </c>
      <c r="C429" s="20" t="s">
        <v>2</v>
      </c>
      <c r="D429" s="20" t="s">
        <v>206</v>
      </c>
      <c r="E429" s="20" t="s">
        <v>1</v>
      </c>
      <c r="F429" s="13">
        <f>F430</f>
        <v>7452219.18</v>
      </c>
      <c r="G429" s="2"/>
      <c r="I429" s="13">
        <v>7452219.18</v>
      </c>
      <c r="J429" s="2"/>
      <c r="L429" s="135">
        <f t="shared" si="14"/>
        <v>0</v>
      </c>
      <c r="M429" s="135">
        <f t="shared" si="15"/>
        <v>0</v>
      </c>
    </row>
    <row r="430" spans="1:13" ht="31.5" outlineLevel="5">
      <c r="A430" s="19" t="s">
        <v>459</v>
      </c>
      <c r="B430" s="20" t="s">
        <v>159</v>
      </c>
      <c r="C430" s="20" t="s">
        <v>2</v>
      </c>
      <c r="D430" s="20" t="s">
        <v>207</v>
      </c>
      <c r="E430" s="20" t="s">
        <v>1</v>
      </c>
      <c r="F430" s="13">
        <f>F431</f>
        <v>7452219.18</v>
      </c>
      <c r="G430" s="2"/>
      <c r="I430" s="13">
        <v>7452219.18</v>
      </c>
      <c r="J430" s="2"/>
      <c r="L430" s="135">
        <f t="shared" si="14"/>
        <v>0</v>
      </c>
      <c r="M430" s="135">
        <f t="shared" si="15"/>
        <v>0</v>
      </c>
    </row>
    <row r="431" spans="1:13" ht="31.5" outlineLevel="6">
      <c r="A431" s="19" t="s">
        <v>697</v>
      </c>
      <c r="B431" s="20" t="s">
        <v>159</v>
      </c>
      <c r="C431" s="20" t="s">
        <v>2</v>
      </c>
      <c r="D431" s="20" t="s">
        <v>207</v>
      </c>
      <c r="E431" s="20" t="s">
        <v>17</v>
      </c>
      <c r="F431" s="13">
        <f>'Приложение_7 '!G443</f>
        <v>7452219.18</v>
      </c>
      <c r="G431" s="2"/>
      <c r="I431" s="13">
        <v>7452219.18</v>
      </c>
      <c r="J431" s="2"/>
      <c r="L431" s="135">
        <f t="shared" si="14"/>
        <v>0</v>
      </c>
      <c r="M431" s="135">
        <f t="shared" si="15"/>
        <v>0</v>
      </c>
    </row>
    <row r="432" spans="1:13" ht="63" outlineLevel="4">
      <c r="A432" s="19" t="s">
        <v>550</v>
      </c>
      <c r="B432" s="20" t="s">
        <v>159</v>
      </c>
      <c r="C432" s="20" t="s">
        <v>2</v>
      </c>
      <c r="D432" s="20" t="s">
        <v>208</v>
      </c>
      <c r="E432" s="20" t="s">
        <v>1</v>
      </c>
      <c r="F432" s="13">
        <f>F433</f>
        <v>20321663.28</v>
      </c>
      <c r="G432" s="1"/>
      <c r="I432" s="13">
        <v>20321663.28</v>
      </c>
      <c r="J432" s="1"/>
      <c r="L432" s="135">
        <f t="shared" si="14"/>
        <v>0</v>
      </c>
      <c r="M432" s="135">
        <f t="shared" si="15"/>
        <v>0</v>
      </c>
    </row>
    <row r="433" spans="1:13" ht="31.5" outlineLevel="5">
      <c r="A433" s="19" t="s">
        <v>462</v>
      </c>
      <c r="B433" s="20" t="s">
        <v>159</v>
      </c>
      <c r="C433" s="20" t="s">
        <v>2</v>
      </c>
      <c r="D433" s="20" t="s">
        <v>209</v>
      </c>
      <c r="E433" s="20" t="s">
        <v>1</v>
      </c>
      <c r="F433" s="13">
        <f>F434</f>
        <v>20321663.28</v>
      </c>
      <c r="G433" s="2"/>
      <c r="I433" s="13">
        <v>20321663.28</v>
      </c>
      <c r="J433" s="2"/>
      <c r="L433" s="135">
        <f t="shared" si="14"/>
        <v>0</v>
      </c>
      <c r="M433" s="135">
        <f t="shared" si="15"/>
        <v>0</v>
      </c>
    </row>
    <row r="434" spans="1:13" ht="31.5" outlineLevel="6">
      <c r="A434" s="19" t="s">
        <v>697</v>
      </c>
      <c r="B434" s="20" t="s">
        <v>159</v>
      </c>
      <c r="C434" s="20" t="s">
        <v>2</v>
      </c>
      <c r="D434" s="20" t="s">
        <v>209</v>
      </c>
      <c r="E434" s="20" t="s">
        <v>17</v>
      </c>
      <c r="F434" s="13">
        <f>'Приложение_7 '!G446</f>
        <v>20321663.28</v>
      </c>
      <c r="G434" s="2"/>
      <c r="I434" s="13">
        <v>20321663.28</v>
      </c>
      <c r="J434" s="2"/>
      <c r="L434" s="135">
        <f t="shared" si="14"/>
        <v>0</v>
      </c>
      <c r="M434" s="135">
        <f t="shared" si="15"/>
        <v>0</v>
      </c>
    </row>
    <row r="435" spans="1:13" ht="63" outlineLevel="4">
      <c r="A435" s="19" t="s">
        <v>551</v>
      </c>
      <c r="B435" s="20" t="s">
        <v>159</v>
      </c>
      <c r="C435" s="20" t="s">
        <v>2</v>
      </c>
      <c r="D435" s="20" t="s">
        <v>210</v>
      </c>
      <c r="E435" s="20" t="s">
        <v>1</v>
      </c>
      <c r="F435" s="13">
        <f>F436</f>
        <v>2790695.94</v>
      </c>
      <c r="G435" s="2"/>
      <c r="I435" s="13">
        <v>2790695.94</v>
      </c>
      <c r="J435" s="2"/>
      <c r="L435" s="135">
        <f t="shared" si="14"/>
        <v>0</v>
      </c>
      <c r="M435" s="135">
        <f t="shared" si="15"/>
        <v>0</v>
      </c>
    </row>
    <row r="436" spans="1:13" ht="31.5" outlineLevel="5">
      <c r="A436" s="19" t="s">
        <v>462</v>
      </c>
      <c r="B436" s="20" t="s">
        <v>159</v>
      </c>
      <c r="C436" s="20" t="s">
        <v>2</v>
      </c>
      <c r="D436" s="20" t="s">
        <v>211</v>
      </c>
      <c r="E436" s="20" t="s">
        <v>1</v>
      </c>
      <c r="F436" s="13">
        <f>F437</f>
        <v>2790695.94</v>
      </c>
      <c r="G436" s="2"/>
      <c r="I436" s="13">
        <v>2790695.94</v>
      </c>
      <c r="J436" s="2"/>
      <c r="L436" s="135">
        <f t="shared" si="14"/>
        <v>0</v>
      </c>
      <c r="M436" s="135">
        <f t="shared" si="15"/>
        <v>0</v>
      </c>
    </row>
    <row r="437" spans="1:13" ht="31.5" outlineLevel="6">
      <c r="A437" s="19" t="s">
        <v>697</v>
      </c>
      <c r="B437" s="20" t="s">
        <v>159</v>
      </c>
      <c r="C437" s="20" t="s">
        <v>2</v>
      </c>
      <c r="D437" s="20" t="s">
        <v>211</v>
      </c>
      <c r="E437" s="20" t="s">
        <v>17</v>
      </c>
      <c r="F437" s="13">
        <f>'Приложение_7 '!G449</f>
        <v>2790695.94</v>
      </c>
      <c r="G437" s="2"/>
      <c r="I437" s="13">
        <v>2790695.94</v>
      </c>
      <c r="J437" s="2"/>
      <c r="L437" s="135">
        <f t="shared" si="14"/>
        <v>0</v>
      </c>
      <c r="M437" s="135">
        <f t="shared" si="15"/>
        <v>0</v>
      </c>
    </row>
    <row r="438" spans="1:13" ht="47.25" outlineLevel="2">
      <c r="A438" s="101" t="s">
        <v>626</v>
      </c>
      <c r="B438" s="102" t="s">
        <v>159</v>
      </c>
      <c r="C438" s="102" t="s">
        <v>2</v>
      </c>
      <c r="D438" s="102" t="s">
        <v>80</v>
      </c>
      <c r="E438" s="102" t="s">
        <v>1</v>
      </c>
      <c r="F438" s="12">
        <f>F439+F443+F445</f>
        <v>686480</v>
      </c>
      <c r="G438" s="1"/>
      <c r="I438" s="12">
        <v>686480</v>
      </c>
      <c r="J438" s="1"/>
      <c r="L438" s="135">
        <f t="shared" si="14"/>
        <v>0</v>
      </c>
      <c r="M438" s="135">
        <f t="shared" si="15"/>
        <v>0</v>
      </c>
    </row>
    <row r="439" spans="1:13" ht="31.5" hidden="1" outlineLevel="4">
      <c r="A439" s="19" t="s">
        <v>552</v>
      </c>
      <c r="B439" s="20" t="s">
        <v>159</v>
      </c>
      <c r="C439" s="20" t="s">
        <v>2</v>
      </c>
      <c r="D439" s="20" t="s">
        <v>212</v>
      </c>
      <c r="E439" s="20" t="s">
        <v>1</v>
      </c>
      <c r="F439" s="13">
        <f>F440</f>
        <v>0</v>
      </c>
      <c r="G439" s="2"/>
      <c r="I439" s="13">
        <v>686480</v>
      </c>
      <c r="J439" s="2"/>
      <c r="L439" s="135">
        <f t="shared" si="14"/>
        <v>-686480</v>
      </c>
      <c r="M439" s="135">
        <f t="shared" si="15"/>
        <v>0</v>
      </c>
    </row>
    <row r="440" spans="1:13" ht="31.5" hidden="1" outlineLevel="5">
      <c r="A440" s="19" t="s">
        <v>444</v>
      </c>
      <c r="B440" s="20" t="s">
        <v>159</v>
      </c>
      <c r="C440" s="20" t="s">
        <v>2</v>
      </c>
      <c r="D440" s="20" t="s">
        <v>213</v>
      </c>
      <c r="E440" s="20" t="s">
        <v>1</v>
      </c>
      <c r="F440" s="13">
        <f>F441</f>
        <v>0</v>
      </c>
      <c r="G440" s="2"/>
      <c r="I440" s="13">
        <v>686480</v>
      </c>
      <c r="J440" s="2"/>
      <c r="L440" s="135">
        <f t="shared" si="14"/>
        <v>-686480</v>
      </c>
      <c r="M440" s="135">
        <f t="shared" si="15"/>
        <v>0</v>
      </c>
    </row>
    <row r="441" spans="1:13" s="133" customFormat="1" ht="31.5" hidden="1" outlineLevel="6">
      <c r="A441" s="129" t="s">
        <v>697</v>
      </c>
      <c r="B441" s="130" t="s">
        <v>159</v>
      </c>
      <c r="C441" s="130" t="s">
        <v>2</v>
      </c>
      <c r="D441" s="130" t="s">
        <v>213</v>
      </c>
      <c r="E441" s="130" t="s">
        <v>17</v>
      </c>
      <c r="F441" s="131">
        <f>'Приложение_7 '!G453</f>
        <v>0</v>
      </c>
      <c r="G441" s="132"/>
      <c r="I441" s="131">
        <v>686480</v>
      </c>
      <c r="J441" s="132"/>
      <c r="L441" s="135">
        <f t="shared" si="14"/>
        <v>-686480</v>
      </c>
      <c r="M441" s="135">
        <f t="shared" si="15"/>
        <v>0</v>
      </c>
    </row>
    <row r="442" spans="1:13" s="133" customFormat="1" ht="47.25" outlineLevel="6">
      <c r="A442" s="95" t="s">
        <v>1256</v>
      </c>
      <c r="B442" s="96" t="s">
        <v>159</v>
      </c>
      <c r="C442" s="96" t="s">
        <v>2</v>
      </c>
      <c r="D442" s="96" t="s">
        <v>1257</v>
      </c>
      <c r="E442" s="96" t="s">
        <v>1</v>
      </c>
      <c r="F442" s="97">
        <f>F443</f>
        <v>381600</v>
      </c>
      <c r="G442" s="132"/>
      <c r="I442" s="131"/>
      <c r="J442" s="132"/>
      <c r="L442" s="135"/>
      <c r="M442" s="135"/>
    </row>
    <row r="443" spans="1:13" s="133" customFormat="1" ht="31.5" outlineLevel="6">
      <c r="A443" s="95" t="s">
        <v>444</v>
      </c>
      <c r="B443" s="96" t="s">
        <v>159</v>
      </c>
      <c r="C443" s="96" t="s">
        <v>2</v>
      </c>
      <c r="D443" s="96" t="s">
        <v>1258</v>
      </c>
      <c r="E443" s="96" t="s">
        <v>1</v>
      </c>
      <c r="F443" s="97">
        <f>F444</f>
        <v>381600</v>
      </c>
      <c r="G443" s="132"/>
      <c r="I443" s="131"/>
      <c r="J443" s="132"/>
      <c r="L443" s="135"/>
      <c r="M443" s="135"/>
    </row>
    <row r="444" spans="1:13" s="133" customFormat="1" ht="31.5" outlineLevel="6">
      <c r="A444" s="95" t="s">
        <v>697</v>
      </c>
      <c r="B444" s="96" t="s">
        <v>159</v>
      </c>
      <c r="C444" s="96" t="s">
        <v>2</v>
      </c>
      <c r="D444" s="96" t="s">
        <v>1258</v>
      </c>
      <c r="E444" s="96" t="s">
        <v>17</v>
      </c>
      <c r="F444" s="97">
        <f>'Приложение_7 '!G456</f>
        <v>381600</v>
      </c>
      <c r="G444" s="132"/>
      <c r="I444" s="131"/>
      <c r="J444" s="132"/>
      <c r="L444" s="135"/>
      <c r="M444" s="135"/>
    </row>
    <row r="445" spans="1:13" s="133" customFormat="1" ht="63" outlineLevel="6">
      <c r="A445" s="95" t="s">
        <v>1259</v>
      </c>
      <c r="B445" s="96" t="s">
        <v>159</v>
      </c>
      <c r="C445" s="96" t="s">
        <v>2</v>
      </c>
      <c r="D445" s="96" t="s">
        <v>1260</v>
      </c>
      <c r="E445" s="96" t="s">
        <v>1</v>
      </c>
      <c r="F445" s="97">
        <f>F446</f>
        <v>304880</v>
      </c>
      <c r="G445" s="132"/>
      <c r="I445" s="131"/>
      <c r="J445" s="132"/>
      <c r="L445" s="135"/>
      <c r="M445" s="135"/>
    </row>
    <row r="446" spans="1:13" s="133" customFormat="1" ht="31.5" outlineLevel="6">
      <c r="A446" s="95" t="s">
        <v>444</v>
      </c>
      <c r="B446" s="96" t="s">
        <v>159</v>
      </c>
      <c r="C446" s="96" t="s">
        <v>2</v>
      </c>
      <c r="D446" s="96" t="s">
        <v>1261</v>
      </c>
      <c r="E446" s="96" t="s">
        <v>1</v>
      </c>
      <c r="F446" s="97">
        <f>F447</f>
        <v>304880</v>
      </c>
      <c r="G446" s="132"/>
      <c r="I446" s="131"/>
      <c r="J446" s="132"/>
      <c r="L446" s="135"/>
      <c r="M446" s="135"/>
    </row>
    <row r="447" spans="1:13" s="133" customFormat="1" ht="31.5" outlineLevel="6">
      <c r="A447" s="95" t="s">
        <v>697</v>
      </c>
      <c r="B447" s="96" t="s">
        <v>159</v>
      </c>
      <c r="C447" s="96" t="s">
        <v>2</v>
      </c>
      <c r="D447" s="96" t="s">
        <v>1261</v>
      </c>
      <c r="E447" s="96" t="s">
        <v>17</v>
      </c>
      <c r="F447" s="97">
        <f>'Приложение_7 '!G459</f>
        <v>304880</v>
      </c>
      <c r="G447" s="132"/>
      <c r="I447" s="131"/>
      <c r="J447" s="132"/>
      <c r="L447" s="135"/>
      <c r="M447" s="135"/>
    </row>
    <row r="448" spans="1:13" s="134" customFormat="1" ht="29.25" customHeight="1" outlineLevel="1">
      <c r="A448" s="101" t="s">
        <v>681</v>
      </c>
      <c r="B448" s="102" t="s">
        <v>159</v>
      </c>
      <c r="C448" s="102" t="s">
        <v>5</v>
      </c>
      <c r="D448" s="102" t="s">
        <v>4</v>
      </c>
      <c r="E448" s="102" t="s">
        <v>1</v>
      </c>
      <c r="F448" s="12">
        <f>F449</f>
        <v>54012553.89</v>
      </c>
      <c r="G448" s="1"/>
      <c r="I448" s="12">
        <v>17618181.53</v>
      </c>
      <c r="J448" s="1"/>
      <c r="L448" s="135">
        <f t="shared" si="14"/>
        <v>36394372.36</v>
      </c>
      <c r="M448" s="135">
        <f t="shared" si="15"/>
        <v>0</v>
      </c>
    </row>
    <row r="449" spans="1:13" ht="63" outlineLevel="2">
      <c r="A449" s="101" t="s">
        <v>664</v>
      </c>
      <c r="B449" s="102" t="s">
        <v>159</v>
      </c>
      <c r="C449" s="102" t="s">
        <v>5</v>
      </c>
      <c r="D449" s="102" t="s">
        <v>160</v>
      </c>
      <c r="E449" s="102" t="s">
        <v>1</v>
      </c>
      <c r="F449" s="12">
        <f>F450+F460</f>
        <v>54012553.89</v>
      </c>
      <c r="G449" s="1"/>
      <c r="I449" s="12">
        <v>17618181.53</v>
      </c>
      <c r="J449" s="1"/>
      <c r="L449" s="135">
        <f t="shared" si="14"/>
        <v>36394372.36</v>
      </c>
      <c r="M449" s="135">
        <f t="shared" si="15"/>
        <v>0</v>
      </c>
    </row>
    <row r="450" spans="1:13" ht="47.25" outlineLevel="3">
      <c r="A450" s="101" t="s">
        <v>641</v>
      </c>
      <c r="B450" s="102" t="s">
        <v>159</v>
      </c>
      <c r="C450" s="102" t="s">
        <v>5</v>
      </c>
      <c r="D450" s="102" t="s">
        <v>214</v>
      </c>
      <c r="E450" s="102" t="s">
        <v>1</v>
      </c>
      <c r="F450" s="12">
        <f>F451+F454+F457</f>
        <v>2026167.54</v>
      </c>
      <c r="G450" s="1"/>
      <c r="I450" s="12">
        <v>1626167.54</v>
      </c>
      <c r="J450" s="1"/>
      <c r="L450" s="135">
        <f t="shared" si="14"/>
        <v>400000</v>
      </c>
      <c r="M450" s="135">
        <f t="shared" si="15"/>
        <v>0</v>
      </c>
    </row>
    <row r="451" spans="1:13" ht="15.75" outlineLevel="4">
      <c r="A451" s="19" t="s">
        <v>553</v>
      </c>
      <c r="B451" s="20" t="s">
        <v>159</v>
      </c>
      <c r="C451" s="20" t="s">
        <v>5</v>
      </c>
      <c r="D451" s="20" t="s">
        <v>215</v>
      </c>
      <c r="E451" s="20" t="s">
        <v>1</v>
      </c>
      <c r="F451" s="13">
        <f>F452</f>
        <v>565337.64</v>
      </c>
      <c r="G451" s="2"/>
      <c r="I451" s="13">
        <v>565337.64</v>
      </c>
      <c r="J451" s="2"/>
      <c r="L451" s="135">
        <f t="shared" si="14"/>
        <v>0</v>
      </c>
      <c r="M451" s="135">
        <f t="shared" si="15"/>
        <v>0</v>
      </c>
    </row>
    <row r="452" spans="1:13" ht="31.5" outlineLevel="5">
      <c r="A452" s="19" t="s">
        <v>463</v>
      </c>
      <c r="B452" s="20" t="s">
        <v>159</v>
      </c>
      <c r="C452" s="20" t="s">
        <v>5</v>
      </c>
      <c r="D452" s="20" t="s">
        <v>216</v>
      </c>
      <c r="E452" s="20" t="s">
        <v>1</v>
      </c>
      <c r="F452" s="13">
        <f>F453</f>
        <v>565337.64</v>
      </c>
      <c r="G452" s="2"/>
      <c r="I452" s="13">
        <v>565337.64</v>
      </c>
      <c r="J452" s="2"/>
      <c r="L452" s="135">
        <f t="shared" si="14"/>
        <v>0</v>
      </c>
      <c r="M452" s="135">
        <f t="shared" si="15"/>
        <v>0</v>
      </c>
    </row>
    <row r="453" spans="1:13" ht="31.5" outlineLevel="6">
      <c r="A453" s="19" t="s">
        <v>697</v>
      </c>
      <c r="B453" s="20" t="s">
        <v>159</v>
      </c>
      <c r="C453" s="20" t="s">
        <v>5</v>
      </c>
      <c r="D453" s="20" t="s">
        <v>216</v>
      </c>
      <c r="E453" s="20" t="s">
        <v>17</v>
      </c>
      <c r="F453" s="13">
        <f>'Приложение_7 '!G465</f>
        <v>565337.64</v>
      </c>
      <c r="G453" s="2"/>
      <c r="I453" s="13">
        <v>565337.64</v>
      </c>
      <c r="J453" s="2"/>
      <c r="L453" s="135">
        <f t="shared" si="14"/>
        <v>0</v>
      </c>
      <c r="M453" s="135">
        <f t="shared" si="15"/>
        <v>0</v>
      </c>
    </row>
    <row r="454" spans="1:13" ht="15.75" outlineLevel="4">
      <c r="A454" s="19" t="s">
        <v>554</v>
      </c>
      <c r="B454" s="20" t="s">
        <v>159</v>
      </c>
      <c r="C454" s="20" t="s">
        <v>5</v>
      </c>
      <c r="D454" s="20" t="s">
        <v>217</v>
      </c>
      <c r="E454" s="20" t="s">
        <v>1</v>
      </c>
      <c r="F454" s="13">
        <f>F455</f>
        <v>1060829.9</v>
      </c>
      <c r="G454" s="2"/>
      <c r="I454" s="13">
        <v>1060829.9</v>
      </c>
      <c r="J454" s="2"/>
      <c r="L454" s="135">
        <f t="shared" si="14"/>
        <v>0</v>
      </c>
      <c r="M454" s="135">
        <f t="shared" si="15"/>
        <v>0</v>
      </c>
    </row>
    <row r="455" spans="1:13" ht="31.5" outlineLevel="5">
      <c r="A455" s="19" t="s">
        <v>463</v>
      </c>
      <c r="B455" s="20" t="s">
        <v>159</v>
      </c>
      <c r="C455" s="20" t="s">
        <v>5</v>
      </c>
      <c r="D455" s="20" t="s">
        <v>218</v>
      </c>
      <c r="E455" s="20" t="s">
        <v>1</v>
      </c>
      <c r="F455" s="13">
        <f>F456</f>
        <v>1060829.9</v>
      </c>
      <c r="G455" s="2"/>
      <c r="I455" s="13">
        <v>1060829.9</v>
      </c>
      <c r="J455" s="2"/>
      <c r="L455" s="135">
        <f t="shared" si="14"/>
        <v>0</v>
      </c>
      <c r="M455" s="135">
        <f t="shared" si="15"/>
        <v>0</v>
      </c>
    </row>
    <row r="456" spans="1:13" ht="31.5" outlineLevel="6">
      <c r="A456" s="19" t="s">
        <v>697</v>
      </c>
      <c r="B456" s="20" t="s">
        <v>159</v>
      </c>
      <c r="C456" s="20" t="s">
        <v>5</v>
      </c>
      <c r="D456" s="20" t="s">
        <v>218</v>
      </c>
      <c r="E456" s="20" t="s">
        <v>17</v>
      </c>
      <c r="F456" s="13">
        <f>'Приложение_7 '!G468</f>
        <v>1060829.9</v>
      </c>
      <c r="G456" s="2"/>
      <c r="I456" s="13">
        <v>1060829.9</v>
      </c>
      <c r="J456" s="2"/>
      <c r="L456" s="135">
        <f t="shared" si="14"/>
        <v>0</v>
      </c>
      <c r="M456" s="135">
        <f t="shared" si="15"/>
        <v>0</v>
      </c>
    </row>
    <row r="457" spans="1:13" ht="47.25" outlineLevel="6">
      <c r="A457" s="95" t="s">
        <v>1245</v>
      </c>
      <c r="B457" s="96" t="s">
        <v>159</v>
      </c>
      <c r="C457" s="96" t="s">
        <v>5</v>
      </c>
      <c r="D457" s="96" t="s">
        <v>1246</v>
      </c>
      <c r="E457" s="96" t="s">
        <v>1</v>
      </c>
      <c r="F457" s="13">
        <f>F458</f>
        <v>400000</v>
      </c>
      <c r="G457" s="2"/>
      <c r="I457" s="13"/>
      <c r="J457" s="2"/>
      <c r="L457" s="135"/>
      <c r="M457" s="135"/>
    </row>
    <row r="458" spans="1:13" ht="31.5" outlineLevel="6">
      <c r="A458" s="95" t="s">
        <v>444</v>
      </c>
      <c r="B458" s="96" t="s">
        <v>159</v>
      </c>
      <c r="C458" s="96" t="s">
        <v>5</v>
      </c>
      <c r="D458" s="96" t="s">
        <v>1247</v>
      </c>
      <c r="E458" s="96" t="s">
        <v>1</v>
      </c>
      <c r="F458" s="13">
        <f>F459</f>
        <v>400000</v>
      </c>
      <c r="G458" s="2"/>
      <c r="I458" s="13"/>
      <c r="J458" s="2"/>
      <c r="L458" s="135"/>
      <c r="M458" s="135"/>
    </row>
    <row r="459" spans="1:13" ht="31.5" outlineLevel="6">
      <c r="A459" s="95" t="s">
        <v>697</v>
      </c>
      <c r="B459" s="96" t="s">
        <v>159</v>
      </c>
      <c r="C459" s="96" t="s">
        <v>5</v>
      </c>
      <c r="D459" s="96" t="s">
        <v>1247</v>
      </c>
      <c r="E459" s="96" t="s">
        <v>17</v>
      </c>
      <c r="F459" s="13">
        <f>'Приложение_7 '!G471</f>
        <v>400000</v>
      </c>
      <c r="G459" s="2"/>
      <c r="I459" s="13"/>
      <c r="J459" s="2"/>
      <c r="L459" s="135"/>
      <c r="M459" s="135"/>
    </row>
    <row r="460" spans="1:13" ht="47.25" outlineLevel="3">
      <c r="A460" s="101" t="s">
        <v>642</v>
      </c>
      <c r="B460" s="102" t="s">
        <v>159</v>
      </c>
      <c r="C460" s="102" t="s">
        <v>5</v>
      </c>
      <c r="D460" s="102" t="s">
        <v>219</v>
      </c>
      <c r="E460" s="102" t="s">
        <v>1</v>
      </c>
      <c r="F460" s="12">
        <f>F461+F464</f>
        <v>51986386.35</v>
      </c>
      <c r="G460" s="1"/>
      <c r="I460" s="12">
        <v>15992013.99</v>
      </c>
      <c r="J460" s="1"/>
      <c r="L460" s="135">
        <f t="shared" si="14"/>
        <v>35994372.36</v>
      </c>
      <c r="M460" s="135">
        <f t="shared" si="15"/>
        <v>0</v>
      </c>
    </row>
    <row r="461" spans="1:13" ht="63" outlineLevel="4">
      <c r="A461" s="19" t="s">
        <v>555</v>
      </c>
      <c r="B461" s="20" t="s">
        <v>159</v>
      </c>
      <c r="C461" s="20" t="s">
        <v>5</v>
      </c>
      <c r="D461" s="20" t="s">
        <v>220</v>
      </c>
      <c r="E461" s="20" t="s">
        <v>1</v>
      </c>
      <c r="F461" s="13">
        <f>F462</f>
        <v>0</v>
      </c>
      <c r="G461" s="2"/>
      <c r="I461" s="13">
        <v>13482633.29</v>
      </c>
      <c r="J461" s="2"/>
      <c r="L461" s="135">
        <f t="shared" si="14"/>
        <v>-13482633.29</v>
      </c>
      <c r="M461" s="135">
        <f t="shared" si="15"/>
        <v>0</v>
      </c>
    </row>
    <row r="462" spans="1:13" ht="31.5" outlineLevel="5">
      <c r="A462" s="19" t="s">
        <v>464</v>
      </c>
      <c r="B462" s="20" t="s">
        <v>159</v>
      </c>
      <c r="C462" s="20" t="s">
        <v>5</v>
      </c>
      <c r="D462" s="20" t="s">
        <v>221</v>
      </c>
      <c r="E462" s="20" t="s">
        <v>1</v>
      </c>
      <c r="F462" s="13">
        <f>F463</f>
        <v>0</v>
      </c>
      <c r="G462" s="2"/>
      <c r="I462" s="13">
        <v>13482633.29</v>
      </c>
      <c r="J462" s="2"/>
      <c r="L462" s="135">
        <f t="shared" si="14"/>
        <v>-13482633.29</v>
      </c>
      <c r="M462" s="135">
        <f t="shared" si="15"/>
        <v>0</v>
      </c>
    </row>
    <row r="463" spans="1:13" ht="15.75" outlineLevel="6">
      <c r="A463" s="19" t="s">
        <v>699</v>
      </c>
      <c r="B463" s="20" t="s">
        <v>159</v>
      </c>
      <c r="C463" s="20" t="s">
        <v>5</v>
      </c>
      <c r="D463" s="20" t="s">
        <v>221</v>
      </c>
      <c r="E463" s="20" t="s">
        <v>65</v>
      </c>
      <c r="F463" s="13">
        <f>'Приложение_7 '!G475</f>
        <v>0</v>
      </c>
      <c r="G463" s="1"/>
      <c r="I463" s="13">
        <v>13482633.29</v>
      </c>
      <c r="J463" s="1"/>
      <c r="L463" s="135">
        <f t="shared" si="14"/>
        <v>-13482633.29</v>
      </c>
      <c r="M463" s="135">
        <f t="shared" si="15"/>
        <v>0</v>
      </c>
    </row>
    <row r="464" spans="1:13" ht="47.25" outlineLevel="4">
      <c r="A464" s="19" t="s">
        <v>556</v>
      </c>
      <c r="B464" s="20" t="s">
        <v>159</v>
      </c>
      <c r="C464" s="20" t="s">
        <v>5</v>
      </c>
      <c r="D464" s="20" t="s">
        <v>222</v>
      </c>
      <c r="E464" s="20" t="s">
        <v>1</v>
      </c>
      <c r="F464" s="13">
        <f>F465</f>
        <v>51986386.35</v>
      </c>
      <c r="G464" s="2"/>
      <c r="I464" s="13">
        <v>2509380.7</v>
      </c>
      <c r="J464" s="2"/>
      <c r="L464" s="135">
        <f t="shared" si="14"/>
        <v>49477005.65</v>
      </c>
      <c r="M464" s="135">
        <f t="shared" si="15"/>
        <v>0</v>
      </c>
    </row>
    <row r="465" spans="1:13" ht="31.5" outlineLevel="5">
      <c r="A465" s="19" t="s">
        <v>444</v>
      </c>
      <c r="B465" s="20" t="s">
        <v>159</v>
      </c>
      <c r="C465" s="20" t="s">
        <v>5</v>
      </c>
      <c r="D465" s="20" t="s">
        <v>223</v>
      </c>
      <c r="E465" s="20" t="s">
        <v>1</v>
      </c>
      <c r="F465" s="13">
        <f>F466</f>
        <v>51986386.35</v>
      </c>
      <c r="G465" s="2"/>
      <c r="I465" s="13">
        <v>2509380.7</v>
      </c>
      <c r="J465" s="2"/>
      <c r="L465" s="135">
        <f t="shared" si="14"/>
        <v>49477005.65</v>
      </c>
      <c r="M465" s="135">
        <f t="shared" si="15"/>
        <v>0</v>
      </c>
    </row>
    <row r="466" spans="1:13" ht="31.5" outlineLevel="6">
      <c r="A466" s="19" t="s">
        <v>697</v>
      </c>
      <c r="B466" s="20" t="s">
        <v>159</v>
      </c>
      <c r="C466" s="20" t="s">
        <v>5</v>
      </c>
      <c r="D466" s="20" t="s">
        <v>223</v>
      </c>
      <c r="E466" s="20" t="s">
        <v>17</v>
      </c>
      <c r="F466" s="13">
        <f>'Приложение_7 '!G478</f>
        <v>51986386.35</v>
      </c>
      <c r="G466" s="2"/>
      <c r="I466" s="13">
        <v>2509380.7</v>
      </c>
      <c r="J466" s="2"/>
      <c r="L466" s="135">
        <f t="shared" si="14"/>
        <v>49477005.65</v>
      </c>
      <c r="M466" s="135">
        <f t="shared" si="15"/>
        <v>0</v>
      </c>
    </row>
    <row r="467" spans="1:13" s="134" customFormat="1" ht="29.25" customHeight="1" outlineLevel="1">
      <c r="A467" s="101" t="s">
        <v>682</v>
      </c>
      <c r="B467" s="102" t="s">
        <v>159</v>
      </c>
      <c r="C467" s="102" t="s">
        <v>14</v>
      </c>
      <c r="D467" s="102" t="s">
        <v>4</v>
      </c>
      <c r="E467" s="102" t="s">
        <v>1</v>
      </c>
      <c r="F467" s="12">
        <f>F468</f>
        <v>38481106.919999994</v>
      </c>
      <c r="G467" s="1"/>
      <c r="I467" s="12">
        <v>53540930.92</v>
      </c>
      <c r="J467" s="1"/>
      <c r="L467" s="135">
        <f t="shared" si="14"/>
        <v>-15059824.000000007</v>
      </c>
      <c r="M467" s="135">
        <f t="shared" si="15"/>
        <v>0</v>
      </c>
    </row>
    <row r="468" spans="1:13" ht="63" outlineLevel="2">
      <c r="A468" s="101" t="s">
        <v>664</v>
      </c>
      <c r="B468" s="102" t="s">
        <v>159</v>
      </c>
      <c r="C468" s="102" t="s">
        <v>14</v>
      </c>
      <c r="D468" s="102" t="s">
        <v>160</v>
      </c>
      <c r="E468" s="102" t="s">
        <v>1</v>
      </c>
      <c r="F468" s="12">
        <f>F469</f>
        <v>38481106.919999994</v>
      </c>
      <c r="G468" s="1"/>
      <c r="I468" s="12">
        <v>53540930.92</v>
      </c>
      <c r="J468" s="1"/>
      <c r="L468" s="135">
        <f t="shared" si="14"/>
        <v>-15059824.000000007</v>
      </c>
      <c r="M468" s="135">
        <f t="shared" si="15"/>
        <v>0</v>
      </c>
    </row>
    <row r="469" spans="1:13" ht="47.25" outlineLevel="3">
      <c r="A469" s="101" t="s">
        <v>634</v>
      </c>
      <c r="B469" s="102" t="s">
        <v>159</v>
      </c>
      <c r="C469" s="102" t="s">
        <v>14</v>
      </c>
      <c r="D469" s="102" t="s">
        <v>161</v>
      </c>
      <c r="E469" s="102" t="s">
        <v>1</v>
      </c>
      <c r="F469" s="12">
        <f>F470+F473+F476+F479+F489+F492+F484+F497</f>
        <v>38481106.919999994</v>
      </c>
      <c r="G469" s="1"/>
      <c r="I469" s="12">
        <v>53540930.92</v>
      </c>
      <c r="J469" s="1"/>
      <c r="L469" s="135">
        <f t="shared" si="14"/>
        <v>-15059824.000000007</v>
      </c>
      <c r="M469" s="135">
        <f t="shared" si="15"/>
        <v>0</v>
      </c>
    </row>
    <row r="470" spans="1:13" ht="31.5" outlineLevel="4">
      <c r="A470" s="19" t="s">
        <v>557</v>
      </c>
      <c r="B470" s="20" t="s">
        <v>159</v>
      </c>
      <c r="C470" s="20" t="s">
        <v>14</v>
      </c>
      <c r="D470" s="20" t="s">
        <v>224</v>
      </c>
      <c r="E470" s="20" t="s">
        <v>1</v>
      </c>
      <c r="F470" s="13">
        <f>F471</f>
        <v>15953571.42</v>
      </c>
      <c r="G470" s="2"/>
      <c r="I470" s="13">
        <v>15953571.42</v>
      </c>
      <c r="J470" s="2"/>
      <c r="L470" s="135">
        <f t="shared" si="14"/>
        <v>0</v>
      </c>
      <c r="M470" s="135">
        <f t="shared" si="15"/>
        <v>0</v>
      </c>
    </row>
    <row r="471" spans="1:13" ht="31.5" outlineLevel="5">
      <c r="A471" s="19" t="s">
        <v>465</v>
      </c>
      <c r="B471" s="20" t="s">
        <v>159</v>
      </c>
      <c r="C471" s="20" t="s">
        <v>14</v>
      </c>
      <c r="D471" s="20" t="s">
        <v>225</v>
      </c>
      <c r="E471" s="20" t="s">
        <v>1</v>
      </c>
      <c r="F471" s="13">
        <f>F472</f>
        <v>15953571.42</v>
      </c>
      <c r="G471" s="2"/>
      <c r="I471" s="13">
        <v>15953571.42</v>
      </c>
      <c r="J471" s="2"/>
      <c r="L471" s="135">
        <f t="shared" si="14"/>
        <v>0</v>
      </c>
      <c r="M471" s="135">
        <f t="shared" si="15"/>
        <v>0</v>
      </c>
    </row>
    <row r="472" spans="1:13" ht="31.5" outlineLevel="6">
      <c r="A472" s="19" t="s">
        <v>697</v>
      </c>
      <c r="B472" s="20" t="s">
        <v>159</v>
      </c>
      <c r="C472" s="20" t="s">
        <v>14</v>
      </c>
      <c r="D472" s="20" t="s">
        <v>225</v>
      </c>
      <c r="E472" s="20" t="s">
        <v>17</v>
      </c>
      <c r="F472" s="13">
        <f>'Приложение_7 '!G484</f>
        <v>15953571.42</v>
      </c>
      <c r="G472" s="2"/>
      <c r="I472" s="13">
        <v>15953571.42</v>
      </c>
      <c r="J472" s="2"/>
      <c r="L472" s="135">
        <f t="shared" si="14"/>
        <v>0</v>
      </c>
      <c r="M472" s="135">
        <f t="shared" si="15"/>
        <v>0</v>
      </c>
    </row>
    <row r="473" spans="1:13" ht="63" outlineLevel="4">
      <c r="A473" s="19" t="s">
        <v>558</v>
      </c>
      <c r="B473" s="20" t="s">
        <v>159</v>
      </c>
      <c r="C473" s="20" t="s">
        <v>14</v>
      </c>
      <c r="D473" s="20" t="s">
        <v>226</v>
      </c>
      <c r="E473" s="20" t="s">
        <v>1</v>
      </c>
      <c r="F473" s="13">
        <f>F474</f>
        <v>10822410.2</v>
      </c>
      <c r="G473" s="2"/>
      <c r="I473" s="13">
        <v>13274260.85</v>
      </c>
      <c r="J473" s="2"/>
      <c r="L473" s="135">
        <f t="shared" si="14"/>
        <v>-2451850.6500000004</v>
      </c>
      <c r="M473" s="135">
        <f t="shared" si="15"/>
        <v>0</v>
      </c>
    </row>
    <row r="474" spans="1:13" ht="47.25" outlineLevel="5">
      <c r="A474" s="19" t="s">
        <v>466</v>
      </c>
      <c r="B474" s="20" t="s">
        <v>159</v>
      </c>
      <c r="C474" s="20" t="s">
        <v>14</v>
      </c>
      <c r="D474" s="20" t="s">
        <v>227</v>
      </c>
      <c r="E474" s="20" t="s">
        <v>1</v>
      </c>
      <c r="F474" s="13">
        <f>F475</f>
        <v>10822410.2</v>
      </c>
      <c r="G474" s="2"/>
      <c r="I474" s="13">
        <v>13274260.85</v>
      </c>
      <c r="J474" s="2"/>
      <c r="L474" s="135">
        <f t="shared" si="14"/>
        <v>-2451850.6500000004</v>
      </c>
      <c r="M474" s="135">
        <f t="shared" si="15"/>
        <v>0</v>
      </c>
    </row>
    <row r="475" spans="1:13" ht="31.5" outlineLevel="6">
      <c r="A475" s="19" t="s">
        <v>697</v>
      </c>
      <c r="B475" s="20" t="s">
        <v>159</v>
      </c>
      <c r="C475" s="20" t="s">
        <v>14</v>
      </c>
      <c r="D475" s="20" t="s">
        <v>227</v>
      </c>
      <c r="E475" s="20" t="s">
        <v>17</v>
      </c>
      <c r="F475" s="13">
        <f>'Приложение_7 '!G487</f>
        <v>10822410.2</v>
      </c>
      <c r="G475" s="2"/>
      <c r="I475" s="13">
        <v>13274260.85</v>
      </c>
      <c r="J475" s="2"/>
      <c r="L475" s="135">
        <f t="shared" si="14"/>
        <v>-2451850.6500000004</v>
      </c>
      <c r="M475" s="135">
        <f t="shared" si="15"/>
        <v>0</v>
      </c>
    </row>
    <row r="476" spans="1:13" ht="47.25" outlineLevel="4">
      <c r="A476" s="19" t="s">
        <v>559</v>
      </c>
      <c r="B476" s="20" t="s">
        <v>159</v>
      </c>
      <c r="C476" s="20" t="s">
        <v>14</v>
      </c>
      <c r="D476" s="20" t="s">
        <v>228</v>
      </c>
      <c r="E476" s="20" t="s">
        <v>1</v>
      </c>
      <c r="F476" s="13">
        <f>F477</f>
        <v>403340.65</v>
      </c>
      <c r="G476" s="2"/>
      <c r="I476" s="13">
        <v>403340.65</v>
      </c>
      <c r="J476" s="2"/>
      <c r="L476" s="135">
        <f t="shared" si="14"/>
        <v>0</v>
      </c>
      <c r="M476" s="135">
        <f t="shared" si="15"/>
        <v>0</v>
      </c>
    </row>
    <row r="477" spans="1:13" ht="31.5" outlineLevel="5">
      <c r="A477" s="19" t="s">
        <v>459</v>
      </c>
      <c r="B477" s="20" t="s">
        <v>159</v>
      </c>
      <c r="C477" s="20" t="s">
        <v>14</v>
      </c>
      <c r="D477" s="20" t="s">
        <v>229</v>
      </c>
      <c r="E477" s="20" t="s">
        <v>1</v>
      </c>
      <c r="F477" s="13">
        <f>F478</f>
        <v>403340.65</v>
      </c>
      <c r="G477" s="2"/>
      <c r="I477" s="13">
        <v>403340.65</v>
      </c>
      <c r="J477" s="2"/>
      <c r="L477" s="135">
        <f t="shared" si="14"/>
        <v>0</v>
      </c>
      <c r="M477" s="135">
        <f t="shared" si="15"/>
        <v>0</v>
      </c>
    </row>
    <row r="478" spans="1:13" ht="31.5" outlineLevel="6">
      <c r="A478" s="19" t="s">
        <v>697</v>
      </c>
      <c r="B478" s="20" t="s">
        <v>159</v>
      </c>
      <c r="C478" s="20" t="s">
        <v>14</v>
      </c>
      <c r="D478" s="20" t="s">
        <v>229</v>
      </c>
      <c r="E478" s="20" t="s">
        <v>17</v>
      </c>
      <c r="F478" s="13">
        <f>'Приложение_7 '!G490</f>
        <v>403340.65</v>
      </c>
      <c r="G478" s="2"/>
      <c r="I478" s="13">
        <v>403340.65</v>
      </c>
      <c r="J478" s="2"/>
      <c r="L478" s="135">
        <f t="shared" si="14"/>
        <v>0</v>
      </c>
      <c r="M478" s="135">
        <f t="shared" si="15"/>
        <v>0</v>
      </c>
    </row>
    <row r="479" spans="1:13" ht="31.5" outlineLevel="4">
      <c r="A479" s="19" t="s">
        <v>560</v>
      </c>
      <c r="B479" s="20" t="s">
        <v>159</v>
      </c>
      <c r="C479" s="20" t="s">
        <v>14</v>
      </c>
      <c r="D479" s="20" t="s">
        <v>230</v>
      </c>
      <c r="E479" s="20" t="s">
        <v>1</v>
      </c>
      <c r="F479" s="13">
        <f>F480+F482</f>
        <v>3665387.73</v>
      </c>
      <c r="G479" s="2"/>
      <c r="I479" s="13">
        <v>18716382.43</v>
      </c>
      <c r="J479" s="2"/>
      <c r="L479" s="135">
        <f t="shared" si="14"/>
        <v>-15050994.7</v>
      </c>
      <c r="M479" s="135">
        <f t="shared" si="15"/>
        <v>0</v>
      </c>
    </row>
    <row r="480" spans="1:13" ht="31.5" outlineLevel="5">
      <c r="A480" s="19" t="s">
        <v>444</v>
      </c>
      <c r="B480" s="20" t="s">
        <v>159</v>
      </c>
      <c r="C480" s="20" t="s">
        <v>14</v>
      </c>
      <c r="D480" s="20" t="s">
        <v>231</v>
      </c>
      <c r="E480" s="20" t="s">
        <v>1</v>
      </c>
      <c r="F480" s="13">
        <f>F481</f>
        <v>665387.7300000001</v>
      </c>
      <c r="G480" s="1"/>
      <c r="I480" s="13">
        <v>936558.43</v>
      </c>
      <c r="J480" s="1"/>
      <c r="L480" s="135">
        <f t="shared" si="14"/>
        <v>-271170.69999999995</v>
      </c>
      <c r="M480" s="135">
        <f t="shared" si="15"/>
        <v>0</v>
      </c>
    </row>
    <row r="481" spans="1:13" ht="31.5" outlineLevel="6">
      <c r="A481" s="19" t="s">
        <v>697</v>
      </c>
      <c r="B481" s="20" t="s">
        <v>159</v>
      </c>
      <c r="C481" s="20" t="s">
        <v>14</v>
      </c>
      <c r="D481" s="20" t="s">
        <v>231</v>
      </c>
      <c r="E481" s="20" t="s">
        <v>17</v>
      </c>
      <c r="F481" s="13">
        <f>'Приложение_7 '!G493</f>
        <v>665387.7300000001</v>
      </c>
      <c r="G481" s="1"/>
      <c r="I481" s="13">
        <v>936558.43</v>
      </c>
      <c r="J481" s="1"/>
      <c r="L481" s="135">
        <f t="shared" si="14"/>
        <v>-271170.69999999995</v>
      </c>
      <c r="M481" s="135">
        <f t="shared" si="15"/>
        <v>0</v>
      </c>
    </row>
    <row r="482" spans="1:13" ht="47.25" outlineLevel="5">
      <c r="A482" s="19" t="s">
        <v>467</v>
      </c>
      <c r="B482" s="20" t="s">
        <v>159</v>
      </c>
      <c r="C482" s="20" t="s">
        <v>14</v>
      </c>
      <c r="D482" s="20" t="s">
        <v>232</v>
      </c>
      <c r="E482" s="20" t="s">
        <v>1</v>
      </c>
      <c r="F482" s="13">
        <f>F483</f>
        <v>3000000</v>
      </c>
      <c r="G482" s="2"/>
      <c r="I482" s="13">
        <v>17779824</v>
      </c>
      <c r="J482" s="2"/>
      <c r="L482" s="135">
        <f t="shared" si="14"/>
        <v>-14779824</v>
      </c>
      <c r="M482" s="135">
        <f t="shared" si="15"/>
        <v>0</v>
      </c>
    </row>
    <row r="483" spans="1:13" ht="31.5" outlineLevel="6">
      <c r="A483" s="19" t="s">
        <v>1197</v>
      </c>
      <c r="B483" s="20" t="s">
        <v>159</v>
      </c>
      <c r="C483" s="20" t="s">
        <v>14</v>
      </c>
      <c r="D483" s="20" t="s">
        <v>232</v>
      </c>
      <c r="E483" s="20" t="s">
        <v>143</v>
      </c>
      <c r="F483" s="13">
        <f>'Приложение_7 '!G495</f>
        <v>3000000</v>
      </c>
      <c r="G483" s="2"/>
      <c r="I483" s="13">
        <v>17779824</v>
      </c>
      <c r="J483" s="2"/>
      <c r="L483" s="135">
        <f t="shared" si="14"/>
        <v>-14779824</v>
      </c>
      <c r="M483" s="135">
        <f t="shared" si="15"/>
        <v>0</v>
      </c>
    </row>
    <row r="484" spans="1:13" ht="31.5" outlineLevel="6">
      <c r="A484" s="95" t="s">
        <v>1262</v>
      </c>
      <c r="B484" s="96" t="s">
        <v>159</v>
      </c>
      <c r="C484" s="96" t="s">
        <v>14</v>
      </c>
      <c r="D484" s="96" t="s">
        <v>1263</v>
      </c>
      <c r="E484" s="96" t="s">
        <v>1</v>
      </c>
      <c r="F484" s="97">
        <f>F485+F487</f>
        <v>2445935.69</v>
      </c>
      <c r="G484" s="2"/>
      <c r="I484" s="13"/>
      <c r="J484" s="2"/>
      <c r="L484" s="135"/>
      <c r="M484" s="135"/>
    </row>
    <row r="485" spans="1:13" ht="31.5" outlineLevel="6">
      <c r="A485" s="95" t="s">
        <v>459</v>
      </c>
      <c r="B485" s="96" t="s">
        <v>159</v>
      </c>
      <c r="C485" s="96" t="s">
        <v>14</v>
      </c>
      <c r="D485" s="96" t="s">
        <v>1264</v>
      </c>
      <c r="E485" s="96" t="s">
        <v>1</v>
      </c>
      <c r="F485" s="97">
        <f>F486</f>
        <v>510635.69</v>
      </c>
      <c r="G485" s="2"/>
      <c r="I485" s="13"/>
      <c r="J485" s="2"/>
      <c r="L485" s="135"/>
      <c r="M485" s="135"/>
    </row>
    <row r="486" spans="1:13" ht="31.5" outlineLevel="6">
      <c r="A486" s="95" t="s">
        <v>697</v>
      </c>
      <c r="B486" s="96" t="s">
        <v>159</v>
      </c>
      <c r="C486" s="96" t="s">
        <v>14</v>
      </c>
      <c r="D486" s="96" t="s">
        <v>1264</v>
      </c>
      <c r="E486" s="96" t="s">
        <v>17</v>
      </c>
      <c r="F486" s="97">
        <f>'Приложение_7 '!G498</f>
        <v>510635.69</v>
      </c>
      <c r="G486" s="2"/>
      <c r="I486" s="13"/>
      <c r="J486" s="2"/>
      <c r="L486" s="135"/>
      <c r="M486" s="135"/>
    </row>
    <row r="487" spans="1:13" ht="31.5" outlineLevel="6">
      <c r="A487" s="95" t="s">
        <v>444</v>
      </c>
      <c r="B487" s="96" t="s">
        <v>159</v>
      </c>
      <c r="C487" s="96" t="s">
        <v>14</v>
      </c>
      <c r="D487" s="96" t="s">
        <v>1265</v>
      </c>
      <c r="E487" s="96" t="s">
        <v>1</v>
      </c>
      <c r="F487" s="97">
        <f>F488</f>
        <v>1935300</v>
      </c>
      <c r="G487" s="2"/>
      <c r="I487" s="13"/>
      <c r="J487" s="2"/>
      <c r="L487" s="135"/>
      <c r="M487" s="135"/>
    </row>
    <row r="488" spans="1:13" ht="31.5" outlineLevel="6">
      <c r="A488" s="95" t="s">
        <v>697</v>
      </c>
      <c r="B488" s="96" t="s">
        <v>159</v>
      </c>
      <c r="C488" s="96" t="s">
        <v>14</v>
      </c>
      <c r="D488" s="96" t="s">
        <v>1265</v>
      </c>
      <c r="E488" s="96" t="s">
        <v>17</v>
      </c>
      <c r="F488" s="97">
        <f>'Приложение_7 '!G500</f>
        <v>1935300</v>
      </c>
      <c r="G488" s="2"/>
      <c r="I488" s="13"/>
      <c r="J488" s="2"/>
      <c r="L488" s="135"/>
      <c r="M488" s="135"/>
    </row>
    <row r="489" spans="1:13" ht="31.5" outlineLevel="4">
      <c r="A489" s="19" t="s">
        <v>561</v>
      </c>
      <c r="B489" s="20" t="s">
        <v>159</v>
      </c>
      <c r="C489" s="20" t="s">
        <v>14</v>
      </c>
      <c r="D489" s="20" t="s">
        <v>233</v>
      </c>
      <c r="E489" s="20" t="s">
        <v>1</v>
      </c>
      <c r="F489" s="13">
        <f>F490</f>
        <v>3817602</v>
      </c>
      <c r="G489" s="2"/>
      <c r="I489" s="13">
        <v>4002811.57</v>
      </c>
      <c r="J489" s="2"/>
      <c r="L489" s="135">
        <f t="shared" si="14"/>
        <v>-185209.56999999983</v>
      </c>
      <c r="M489" s="135">
        <f t="shared" si="15"/>
        <v>0</v>
      </c>
    </row>
    <row r="490" spans="1:13" ht="31.5" outlineLevel="5">
      <c r="A490" s="19" t="s">
        <v>444</v>
      </c>
      <c r="B490" s="20" t="s">
        <v>159</v>
      </c>
      <c r="C490" s="20" t="s">
        <v>14</v>
      </c>
      <c r="D490" s="20" t="s">
        <v>234</v>
      </c>
      <c r="E490" s="20" t="s">
        <v>1</v>
      </c>
      <c r="F490" s="13">
        <f>F491</f>
        <v>3817602</v>
      </c>
      <c r="G490" s="2"/>
      <c r="I490" s="13">
        <v>4002811.57</v>
      </c>
      <c r="J490" s="2"/>
      <c r="L490" s="135">
        <f t="shared" si="14"/>
        <v>-185209.56999999983</v>
      </c>
      <c r="M490" s="135">
        <f t="shared" si="15"/>
        <v>0</v>
      </c>
    </row>
    <row r="491" spans="1:13" ht="31.5" outlineLevel="6">
      <c r="A491" s="19" t="s">
        <v>697</v>
      </c>
      <c r="B491" s="20" t="s">
        <v>159</v>
      </c>
      <c r="C491" s="20" t="s">
        <v>14</v>
      </c>
      <c r="D491" s="20" t="s">
        <v>234</v>
      </c>
      <c r="E491" s="20" t="s">
        <v>17</v>
      </c>
      <c r="F491" s="13">
        <f>'Приложение_7 '!G503</f>
        <v>3817602</v>
      </c>
      <c r="G491" s="2"/>
      <c r="I491" s="13">
        <v>4002811.57</v>
      </c>
      <c r="J491" s="2"/>
      <c r="L491" s="135">
        <f t="shared" si="14"/>
        <v>-185209.56999999983</v>
      </c>
      <c r="M491" s="135">
        <f t="shared" si="15"/>
        <v>0</v>
      </c>
    </row>
    <row r="492" spans="1:13" ht="47.25" outlineLevel="4">
      <c r="A492" s="19" t="s">
        <v>562</v>
      </c>
      <c r="B492" s="20" t="s">
        <v>159</v>
      </c>
      <c r="C492" s="20" t="s">
        <v>14</v>
      </c>
      <c r="D492" s="20" t="s">
        <v>235</v>
      </c>
      <c r="E492" s="20" t="s">
        <v>1</v>
      </c>
      <c r="F492" s="13">
        <f>F493</f>
        <v>1190564</v>
      </c>
      <c r="G492" s="2"/>
      <c r="I492" s="13">
        <v>1190564</v>
      </c>
      <c r="J492" s="2"/>
      <c r="L492" s="135">
        <f t="shared" si="14"/>
        <v>0</v>
      </c>
      <c r="M492" s="135">
        <f t="shared" si="15"/>
        <v>0</v>
      </c>
    </row>
    <row r="493" spans="1:13" ht="31.5" outlineLevel="5">
      <c r="A493" s="19" t="s">
        <v>444</v>
      </c>
      <c r="B493" s="20" t="s">
        <v>159</v>
      </c>
      <c r="C493" s="20" t="s">
        <v>14</v>
      </c>
      <c r="D493" s="20" t="s">
        <v>236</v>
      </c>
      <c r="E493" s="20" t="s">
        <v>1</v>
      </c>
      <c r="F493" s="13">
        <f>F494</f>
        <v>1190564</v>
      </c>
      <c r="G493" s="2"/>
      <c r="I493" s="13">
        <v>1190564</v>
      </c>
      <c r="J493" s="2"/>
      <c r="L493" s="135">
        <f t="shared" si="14"/>
        <v>0</v>
      </c>
      <c r="M493" s="135">
        <f t="shared" si="15"/>
        <v>0</v>
      </c>
    </row>
    <row r="494" spans="1:13" ht="31.5" outlineLevel="6">
      <c r="A494" s="19" t="s">
        <v>697</v>
      </c>
      <c r="B494" s="20" t="s">
        <v>159</v>
      </c>
      <c r="C494" s="20" t="s">
        <v>14</v>
      </c>
      <c r="D494" s="20" t="s">
        <v>236</v>
      </c>
      <c r="E494" s="20" t="s">
        <v>17</v>
      </c>
      <c r="F494" s="13">
        <f>'Приложение_7 '!G506</f>
        <v>1190564</v>
      </c>
      <c r="G494" s="2"/>
      <c r="I494" s="13">
        <v>1190564</v>
      </c>
      <c r="J494" s="2"/>
      <c r="L494" s="135">
        <f t="shared" si="14"/>
        <v>0</v>
      </c>
      <c r="M494" s="135">
        <f t="shared" si="15"/>
        <v>0</v>
      </c>
    </row>
    <row r="495" spans="1:13" ht="31.5" outlineLevel="6">
      <c r="A495" s="95" t="s">
        <v>1266</v>
      </c>
      <c r="B495" s="96" t="s">
        <v>159</v>
      </c>
      <c r="C495" s="96" t="s">
        <v>14</v>
      </c>
      <c r="D495" s="96" t="s">
        <v>1267</v>
      </c>
      <c r="E495" s="96" t="s">
        <v>1</v>
      </c>
      <c r="F495" s="13">
        <f>F496</f>
        <v>182295.23</v>
      </c>
      <c r="G495" s="2"/>
      <c r="I495" s="13"/>
      <c r="J495" s="2"/>
      <c r="L495" s="135"/>
      <c r="M495" s="135"/>
    </row>
    <row r="496" spans="1:13" ht="31.5" outlineLevel="6">
      <c r="A496" s="95" t="s">
        <v>444</v>
      </c>
      <c r="B496" s="96" t="s">
        <v>159</v>
      </c>
      <c r="C496" s="96" t="s">
        <v>14</v>
      </c>
      <c r="D496" s="96" t="s">
        <v>1268</v>
      </c>
      <c r="E496" s="96" t="s">
        <v>1</v>
      </c>
      <c r="F496" s="13">
        <f>F497</f>
        <v>182295.23</v>
      </c>
      <c r="G496" s="2"/>
      <c r="I496" s="13"/>
      <c r="J496" s="2"/>
      <c r="L496" s="135"/>
      <c r="M496" s="135"/>
    </row>
    <row r="497" spans="1:13" ht="31.5" outlineLevel="6">
      <c r="A497" s="95" t="s">
        <v>697</v>
      </c>
      <c r="B497" s="96" t="s">
        <v>159</v>
      </c>
      <c r="C497" s="96" t="s">
        <v>14</v>
      </c>
      <c r="D497" s="96" t="s">
        <v>1268</v>
      </c>
      <c r="E497" s="96" t="s">
        <v>17</v>
      </c>
      <c r="F497" s="13">
        <f>'Приложение_7 '!G509</f>
        <v>182295.23</v>
      </c>
      <c r="G497" s="2"/>
      <c r="I497" s="13"/>
      <c r="J497" s="2"/>
      <c r="L497" s="135"/>
      <c r="M497" s="135"/>
    </row>
    <row r="498" spans="1:13" s="134" customFormat="1" ht="31.5" outlineLevel="1">
      <c r="A498" s="101" t="s">
        <v>683</v>
      </c>
      <c r="B498" s="102" t="s">
        <v>159</v>
      </c>
      <c r="C498" s="102" t="s">
        <v>159</v>
      </c>
      <c r="D498" s="102" t="s">
        <v>4</v>
      </c>
      <c r="E498" s="102" t="s">
        <v>1</v>
      </c>
      <c r="F498" s="12">
        <f>F499+F509+F514</f>
        <v>4738442.49</v>
      </c>
      <c r="G498" s="1"/>
      <c r="I498" s="12">
        <v>3582699.61</v>
      </c>
      <c r="J498" s="1"/>
      <c r="L498" s="135">
        <f t="shared" si="14"/>
        <v>1155742.8800000004</v>
      </c>
      <c r="M498" s="135">
        <f t="shared" si="15"/>
        <v>0</v>
      </c>
    </row>
    <row r="499" spans="1:13" ht="63" outlineLevel="2">
      <c r="A499" s="101" t="s">
        <v>664</v>
      </c>
      <c r="B499" s="102" t="s">
        <v>159</v>
      </c>
      <c r="C499" s="102" t="s">
        <v>159</v>
      </c>
      <c r="D499" s="102" t="s">
        <v>160</v>
      </c>
      <c r="E499" s="102" t="s">
        <v>1</v>
      </c>
      <c r="F499" s="12">
        <f>F500</f>
        <v>2612225.9699999997</v>
      </c>
      <c r="G499" s="1"/>
      <c r="I499" s="12">
        <v>1456483.09</v>
      </c>
      <c r="J499" s="1"/>
      <c r="L499" s="135">
        <f t="shared" si="14"/>
        <v>1155742.8799999997</v>
      </c>
      <c r="M499" s="135">
        <f t="shared" si="15"/>
        <v>0</v>
      </c>
    </row>
    <row r="500" spans="1:13" ht="47.25" outlineLevel="3">
      <c r="A500" s="101" t="s">
        <v>643</v>
      </c>
      <c r="B500" s="102" t="s">
        <v>159</v>
      </c>
      <c r="C500" s="102" t="s">
        <v>159</v>
      </c>
      <c r="D500" s="102" t="s">
        <v>237</v>
      </c>
      <c r="E500" s="102" t="s">
        <v>1</v>
      </c>
      <c r="F500" s="12">
        <f>F501</f>
        <v>2612225.9699999997</v>
      </c>
      <c r="G500" s="1"/>
      <c r="I500" s="12">
        <v>1456483.09</v>
      </c>
      <c r="J500" s="1"/>
      <c r="L500" s="135">
        <f t="shared" si="14"/>
        <v>1155742.8799999997</v>
      </c>
      <c r="M500" s="135">
        <f t="shared" si="15"/>
        <v>0</v>
      </c>
    </row>
    <row r="501" spans="1:13" ht="31.5" outlineLevel="4">
      <c r="A501" s="19" t="s">
        <v>563</v>
      </c>
      <c r="B501" s="20" t="s">
        <v>159</v>
      </c>
      <c r="C501" s="20" t="s">
        <v>159</v>
      </c>
      <c r="D501" s="20" t="s">
        <v>238</v>
      </c>
      <c r="E501" s="20" t="s">
        <v>1</v>
      </c>
      <c r="F501" s="13">
        <f>F502+F507</f>
        <v>2612225.9699999997</v>
      </c>
      <c r="G501" s="2"/>
      <c r="I501" s="13">
        <v>1456483.09</v>
      </c>
      <c r="J501" s="2"/>
      <c r="L501" s="135">
        <f t="shared" si="14"/>
        <v>1155742.8799999997</v>
      </c>
      <c r="M501" s="135">
        <f t="shared" si="15"/>
        <v>0</v>
      </c>
    </row>
    <row r="502" spans="1:13" ht="63" outlineLevel="5">
      <c r="A502" s="19" t="s">
        <v>446</v>
      </c>
      <c r="B502" s="20" t="s">
        <v>159</v>
      </c>
      <c r="C502" s="20" t="s">
        <v>159</v>
      </c>
      <c r="D502" s="20" t="s">
        <v>239</v>
      </c>
      <c r="E502" s="20" t="s">
        <v>1</v>
      </c>
      <c r="F502" s="13">
        <f>F503+F504+F505+F506</f>
        <v>1466741.78</v>
      </c>
      <c r="G502" s="2"/>
      <c r="I502" s="13">
        <v>1031204.53</v>
      </c>
      <c r="J502" s="2"/>
      <c r="L502" s="135">
        <f t="shared" si="14"/>
        <v>435537.25</v>
      </c>
      <c r="M502" s="135">
        <f t="shared" si="15"/>
        <v>0</v>
      </c>
    </row>
    <row r="503" spans="1:13" ht="78.75" outlineLevel="6">
      <c r="A503" s="19" t="s">
        <v>712</v>
      </c>
      <c r="B503" s="20" t="s">
        <v>159</v>
      </c>
      <c r="C503" s="20" t="s">
        <v>159</v>
      </c>
      <c r="D503" s="20" t="s">
        <v>239</v>
      </c>
      <c r="E503" s="20" t="s">
        <v>10</v>
      </c>
      <c r="F503" s="13">
        <f>'Приложение_7 '!G515</f>
        <v>1353509.81</v>
      </c>
      <c r="G503" s="2"/>
      <c r="I503" s="13">
        <v>1029104.53</v>
      </c>
      <c r="J503" s="2"/>
      <c r="L503" s="135">
        <f aca="true" t="shared" si="16" ref="L503:L571">F503-I503</f>
        <v>324405.28</v>
      </c>
      <c r="M503" s="135">
        <f aca="true" t="shared" si="17" ref="M503:M571">G503-J503</f>
        <v>0</v>
      </c>
    </row>
    <row r="504" spans="1:13" ht="31.5" outlineLevel="6">
      <c r="A504" s="19" t="s">
        <v>697</v>
      </c>
      <c r="B504" s="20" t="s">
        <v>159</v>
      </c>
      <c r="C504" s="20" t="s">
        <v>159</v>
      </c>
      <c r="D504" s="20" t="s">
        <v>239</v>
      </c>
      <c r="E504" s="20" t="s">
        <v>17</v>
      </c>
      <c r="F504" s="13">
        <f>'Приложение_7 '!G516</f>
        <v>3231.83</v>
      </c>
      <c r="G504" s="2"/>
      <c r="I504" s="13">
        <v>2100</v>
      </c>
      <c r="J504" s="2"/>
      <c r="L504" s="135">
        <f t="shared" si="16"/>
        <v>1131.83</v>
      </c>
      <c r="M504" s="135">
        <f t="shared" si="17"/>
        <v>0</v>
      </c>
    </row>
    <row r="505" spans="1:13" ht="31.5" outlineLevel="6">
      <c r="A505" s="95" t="s">
        <v>698</v>
      </c>
      <c r="B505" s="96" t="s">
        <v>159</v>
      </c>
      <c r="C505" s="96" t="s">
        <v>159</v>
      </c>
      <c r="D505" s="20" t="s">
        <v>239</v>
      </c>
      <c r="E505" s="96" t="s">
        <v>47</v>
      </c>
      <c r="F505" s="13">
        <f>'Приложение_7 '!G517</f>
        <v>78922.14</v>
      </c>
      <c r="G505" s="2"/>
      <c r="I505" s="13"/>
      <c r="J505" s="2"/>
      <c r="L505" s="135"/>
      <c r="M505" s="135"/>
    </row>
    <row r="506" spans="1:13" ht="15.75" outlineLevel="6">
      <c r="A506" s="95" t="s">
        <v>699</v>
      </c>
      <c r="B506" s="96" t="s">
        <v>159</v>
      </c>
      <c r="C506" s="96" t="s">
        <v>159</v>
      </c>
      <c r="D506" s="20" t="s">
        <v>239</v>
      </c>
      <c r="E506" s="96" t="s">
        <v>65</v>
      </c>
      <c r="F506" s="13">
        <f>'Приложение_7 '!G518</f>
        <v>31078</v>
      </c>
      <c r="G506" s="2"/>
      <c r="I506" s="13"/>
      <c r="J506" s="2"/>
      <c r="L506" s="135"/>
      <c r="M506" s="135"/>
    </row>
    <row r="507" spans="1:13" ht="31.5" outlineLevel="5">
      <c r="A507" s="19" t="s">
        <v>444</v>
      </c>
      <c r="B507" s="20" t="s">
        <v>159</v>
      </c>
      <c r="C507" s="20" t="s">
        <v>159</v>
      </c>
      <c r="D507" s="20" t="s">
        <v>240</v>
      </c>
      <c r="E507" s="20" t="s">
        <v>1</v>
      </c>
      <c r="F507" s="13">
        <f>F508</f>
        <v>1145484.19</v>
      </c>
      <c r="G507" s="2"/>
      <c r="I507" s="13">
        <v>425278.56</v>
      </c>
      <c r="J507" s="2"/>
      <c r="L507" s="135">
        <f t="shared" si="16"/>
        <v>720205.6299999999</v>
      </c>
      <c r="M507" s="135">
        <f t="shared" si="17"/>
        <v>0</v>
      </c>
    </row>
    <row r="508" spans="1:13" ht="31.5" outlineLevel="6">
      <c r="A508" s="19" t="s">
        <v>697</v>
      </c>
      <c r="B508" s="20" t="s">
        <v>159</v>
      </c>
      <c r="C508" s="20" t="s">
        <v>159</v>
      </c>
      <c r="D508" s="20" t="s">
        <v>240</v>
      </c>
      <c r="E508" s="20" t="s">
        <v>17</v>
      </c>
      <c r="F508" s="13">
        <f>'Приложение_7 '!G520</f>
        <v>1145484.19</v>
      </c>
      <c r="G508" s="2"/>
      <c r="I508" s="13">
        <v>425278.56</v>
      </c>
      <c r="J508" s="2"/>
      <c r="L508" s="135">
        <f t="shared" si="16"/>
        <v>720205.6299999999</v>
      </c>
      <c r="M508" s="135">
        <f t="shared" si="17"/>
        <v>0</v>
      </c>
    </row>
    <row r="509" spans="1:13" ht="31.5" outlineLevel="2">
      <c r="A509" s="101" t="s">
        <v>663</v>
      </c>
      <c r="B509" s="102" t="s">
        <v>159</v>
      </c>
      <c r="C509" s="102" t="s">
        <v>159</v>
      </c>
      <c r="D509" s="102" t="s">
        <v>90</v>
      </c>
      <c r="E509" s="102" t="s">
        <v>1</v>
      </c>
      <c r="F509" s="12">
        <f>F510</f>
        <v>11400</v>
      </c>
      <c r="G509" s="1"/>
      <c r="I509" s="12">
        <v>11400</v>
      </c>
      <c r="J509" s="1"/>
      <c r="L509" s="135">
        <f t="shared" si="16"/>
        <v>0</v>
      </c>
      <c r="M509" s="135">
        <f t="shared" si="17"/>
        <v>0</v>
      </c>
    </row>
    <row r="510" spans="1:13" ht="47.25" outlineLevel="3">
      <c r="A510" s="101" t="s">
        <v>628</v>
      </c>
      <c r="B510" s="102" t="s">
        <v>159</v>
      </c>
      <c r="C510" s="102" t="s">
        <v>159</v>
      </c>
      <c r="D510" s="102" t="s">
        <v>91</v>
      </c>
      <c r="E510" s="102" t="s">
        <v>1</v>
      </c>
      <c r="F510" s="12">
        <f>F511</f>
        <v>11400</v>
      </c>
      <c r="G510" s="1"/>
      <c r="I510" s="12">
        <v>11400</v>
      </c>
      <c r="J510" s="1"/>
      <c r="L510" s="135">
        <f t="shared" si="16"/>
        <v>0</v>
      </c>
      <c r="M510" s="135">
        <f t="shared" si="17"/>
        <v>0</v>
      </c>
    </row>
    <row r="511" spans="1:13" ht="31.5" outlineLevel="4">
      <c r="A511" s="19" t="s">
        <v>513</v>
      </c>
      <c r="B511" s="20" t="s">
        <v>159</v>
      </c>
      <c r="C511" s="20" t="s">
        <v>159</v>
      </c>
      <c r="D511" s="20" t="s">
        <v>100</v>
      </c>
      <c r="E511" s="20" t="s">
        <v>1</v>
      </c>
      <c r="F511" s="13">
        <f>F512</f>
        <v>11400</v>
      </c>
      <c r="G511" s="2"/>
      <c r="I511" s="13">
        <v>11400</v>
      </c>
      <c r="J511" s="2"/>
      <c r="L511" s="135">
        <f t="shared" si="16"/>
        <v>0</v>
      </c>
      <c r="M511" s="135">
        <f t="shared" si="17"/>
        <v>0</v>
      </c>
    </row>
    <row r="512" spans="1:13" ht="31.5" outlineLevel="5">
      <c r="A512" s="19" t="s">
        <v>444</v>
      </c>
      <c r="B512" s="20" t="s">
        <v>159</v>
      </c>
      <c r="C512" s="20" t="s">
        <v>159</v>
      </c>
      <c r="D512" s="20" t="s">
        <v>101</v>
      </c>
      <c r="E512" s="20" t="s">
        <v>1</v>
      </c>
      <c r="F512" s="13">
        <f>F513</f>
        <v>11400</v>
      </c>
      <c r="G512" s="2"/>
      <c r="I512" s="13">
        <v>11400</v>
      </c>
      <c r="J512" s="2"/>
      <c r="L512" s="135">
        <f t="shared" si="16"/>
        <v>0</v>
      </c>
      <c r="M512" s="135">
        <f t="shared" si="17"/>
        <v>0</v>
      </c>
    </row>
    <row r="513" spans="1:13" ht="31.5" outlineLevel="6">
      <c r="A513" s="19" t="s">
        <v>697</v>
      </c>
      <c r="B513" s="20" t="s">
        <v>159</v>
      </c>
      <c r="C513" s="20" t="s">
        <v>159</v>
      </c>
      <c r="D513" s="20" t="s">
        <v>101</v>
      </c>
      <c r="E513" s="20" t="s">
        <v>17</v>
      </c>
      <c r="F513" s="13">
        <f>'Приложение_7 '!G525</f>
        <v>11400</v>
      </c>
      <c r="G513" s="2"/>
      <c r="I513" s="13">
        <v>11400</v>
      </c>
      <c r="J513" s="2"/>
      <c r="L513" s="135">
        <f t="shared" si="16"/>
        <v>0</v>
      </c>
      <c r="M513" s="135">
        <f t="shared" si="17"/>
        <v>0</v>
      </c>
    </row>
    <row r="514" spans="1:13" ht="15.75" outlineLevel="2">
      <c r="A514" s="101" t="s">
        <v>493</v>
      </c>
      <c r="B514" s="102" t="s">
        <v>159</v>
      </c>
      <c r="C514" s="102" t="s">
        <v>159</v>
      </c>
      <c r="D514" s="102" t="s">
        <v>11</v>
      </c>
      <c r="E514" s="102" t="s">
        <v>1</v>
      </c>
      <c r="F514" s="12">
        <f>F515</f>
        <v>2114816.52</v>
      </c>
      <c r="G514" s="1"/>
      <c r="I514" s="12">
        <v>2114816.52</v>
      </c>
      <c r="J514" s="1"/>
      <c r="L514" s="135">
        <f t="shared" si="16"/>
        <v>0</v>
      </c>
      <c r="M514" s="135">
        <f t="shared" si="17"/>
        <v>0</v>
      </c>
    </row>
    <row r="515" spans="1:13" ht="63" outlineLevel="5">
      <c r="A515" s="19" t="s">
        <v>446</v>
      </c>
      <c r="B515" s="20" t="s">
        <v>159</v>
      </c>
      <c r="C515" s="20" t="s">
        <v>159</v>
      </c>
      <c r="D515" s="20" t="s">
        <v>241</v>
      </c>
      <c r="E515" s="20" t="s">
        <v>1</v>
      </c>
      <c r="F515" s="13">
        <f>F516</f>
        <v>2114816.52</v>
      </c>
      <c r="G515" s="2"/>
      <c r="I515" s="13">
        <v>2114816.52</v>
      </c>
      <c r="J515" s="2"/>
      <c r="L515" s="135">
        <f t="shared" si="16"/>
        <v>0</v>
      </c>
      <c r="M515" s="135">
        <f t="shared" si="17"/>
        <v>0</v>
      </c>
    </row>
    <row r="516" spans="1:13" ht="31.5" outlineLevel="6">
      <c r="A516" s="19" t="s">
        <v>700</v>
      </c>
      <c r="B516" s="20" t="s">
        <v>159</v>
      </c>
      <c r="C516" s="20" t="s">
        <v>159</v>
      </c>
      <c r="D516" s="20" t="s">
        <v>241</v>
      </c>
      <c r="E516" s="20" t="s">
        <v>70</v>
      </c>
      <c r="F516" s="13">
        <f>'Приложение_7 '!G528</f>
        <v>2114816.52</v>
      </c>
      <c r="G516" s="2"/>
      <c r="I516" s="13">
        <v>2114816.52</v>
      </c>
      <c r="J516" s="2"/>
      <c r="L516" s="135">
        <f t="shared" si="16"/>
        <v>0</v>
      </c>
      <c r="M516" s="135">
        <f t="shared" si="17"/>
        <v>0</v>
      </c>
    </row>
    <row r="517" spans="1:13" s="134" customFormat="1" ht="15.75">
      <c r="A517" s="101" t="s">
        <v>704</v>
      </c>
      <c r="B517" s="102" t="s">
        <v>242</v>
      </c>
      <c r="C517" s="102" t="s">
        <v>3</v>
      </c>
      <c r="D517" s="102" t="s">
        <v>4</v>
      </c>
      <c r="E517" s="102" t="s">
        <v>1</v>
      </c>
      <c r="F517" s="12">
        <f>F518+F552+F593+F637+F684</f>
        <v>1415657571.74</v>
      </c>
      <c r="G517" s="12">
        <f>G518+G552+G593+G637+G684</f>
        <v>716130894.21</v>
      </c>
      <c r="I517" s="12">
        <v>1404083209.76</v>
      </c>
      <c r="J517" s="1">
        <f>J518+J552+J593+J637+J684</f>
        <v>716130894.21</v>
      </c>
      <c r="L517" s="135">
        <f t="shared" si="16"/>
        <v>11574361.98000002</v>
      </c>
      <c r="M517" s="135">
        <f t="shared" si="17"/>
        <v>0</v>
      </c>
    </row>
    <row r="518" spans="1:13" s="134" customFormat="1" ht="25.5" customHeight="1" outlineLevel="1">
      <c r="A518" s="101" t="s">
        <v>684</v>
      </c>
      <c r="B518" s="102" t="s">
        <v>242</v>
      </c>
      <c r="C518" s="102" t="s">
        <v>2</v>
      </c>
      <c r="D518" s="102" t="s">
        <v>4</v>
      </c>
      <c r="E518" s="102" t="s">
        <v>1</v>
      </c>
      <c r="F518" s="12">
        <f>F519+F547</f>
        <v>554299420.49</v>
      </c>
      <c r="G518" s="12">
        <f>G519+G547</f>
        <v>337009032.51</v>
      </c>
      <c r="I518" s="12">
        <v>553345369.49</v>
      </c>
      <c r="J518" s="1">
        <f>J519</f>
        <v>337009032.51</v>
      </c>
      <c r="L518" s="135">
        <f t="shared" si="16"/>
        <v>954051</v>
      </c>
      <c r="M518" s="135">
        <f t="shared" si="17"/>
        <v>0</v>
      </c>
    </row>
    <row r="519" spans="1:13" ht="31.5" outlineLevel="2">
      <c r="A519" s="101" t="s">
        <v>661</v>
      </c>
      <c r="B519" s="102" t="s">
        <v>242</v>
      </c>
      <c r="C519" s="102" t="s">
        <v>2</v>
      </c>
      <c r="D519" s="102" t="s">
        <v>23</v>
      </c>
      <c r="E519" s="102" t="s">
        <v>1</v>
      </c>
      <c r="F519" s="12">
        <f>F520+F534</f>
        <v>551906662.49</v>
      </c>
      <c r="G519" s="12">
        <f>G520+G534</f>
        <v>337009032.51</v>
      </c>
      <c r="I519" s="12">
        <v>550962611.49</v>
      </c>
      <c r="J519" s="1">
        <f>J520+J534</f>
        <v>337009032.51</v>
      </c>
      <c r="L519" s="135">
        <f t="shared" si="16"/>
        <v>944051</v>
      </c>
      <c r="M519" s="135">
        <f t="shared" si="17"/>
        <v>0</v>
      </c>
    </row>
    <row r="520" spans="1:13" ht="31.5" outlineLevel="3">
      <c r="A520" s="101" t="s">
        <v>644</v>
      </c>
      <c r="B520" s="102" t="s">
        <v>242</v>
      </c>
      <c r="C520" s="102" t="s">
        <v>2</v>
      </c>
      <c r="D520" s="102" t="s">
        <v>243</v>
      </c>
      <c r="E520" s="102" t="s">
        <v>1</v>
      </c>
      <c r="F520" s="12">
        <f>F521+F528+F531</f>
        <v>548820879.76</v>
      </c>
      <c r="G520" s="12">
        <f>G521+G528+G531</f>
        <v>336234518.78</v>
      </c>
      <c r="I520" s="12">
        <v>548820879.76</v>
      </c>
      <c r="J520" s="1">
        <f>J521</f>
        <v>336234518.78</v>
      </c>
      <c r="L520" s="135">
        <f t="shared" si="16"/>
        <v>0</v>
      </c>
      <c r="M520" s="135">
        <f t="shared" si="17"/>
        <v>0</v>
      </c>
    </row>
    <row r="521" spans="1:13" ht="63" outlineLevel="4">
      <c r="A521" s="19" t="s">
        <v>564</v>
      </c>
      <c r="B521" s="20" t="s">
        <v>242</v>
      </c>
      <c r="C521" s="20" t="s">
        <v>2</v>
      </c>
      <c r="D521" s="20" t="s">
        <v>244</v>
      </c>
      <c r="E521" s="20" t="s">
        <v>1</v>
      </c>
      <c r="F521" s="13">
        <f>F522+F524+F526</f>
        <v>336265219.90999997</v>
      </c>
      <c r="G521" s="13">
        <f>G522+G524+G526</f>
        <v>336234518.78</v>
      </c>
      <c r="I521" s="13">
        <v>336265219.91</v>
      </c>
      <c r="J521" s="13">
        <f>J524+J522</f>
        <v>336234518.78</v>
      </c>
      <c r="L521" s="135">
        <f t="shared" si="16"/>
        <v>0</v>
      </c>
      <c r="M521" s="135">
        <f t="shared" si="17"/>
        <v>0</v>
      </c>
    </row>
    <row r="522" spans="1:13" ht="63" outlineLevel="5">
      <c r="A522" s="19" t="s">
        <v>468</v>
      </c>
      <c r="B522" s="20" t="s">
        <v>242</v>
      </c>
      <c r="C522" s="20" t="s">
        <v>2</v>
      </c>
      <c r="D522" s="20" t="s">
        <v>245</v>
      </c>
      <c r="E522" s="20" t="s">
        <v>1</v>
      </c>
      <c r="F522" s="13">
        <f>F523</f>
        <v>488918.78</v>
      </c>
      <c r="G522" s="13">
        <f>G523</f>
        <v>488918.78</v>
      </c>
      <c r="I522" s="13">
        <v>488918.78</v>
      </c>
      <c r="J522" s="13">
        <v>488918.78</v>
      </c>
      <c r="L522" s="135">
        <f t="shared" si="16"/>
        <v>0</v>
      </c>
      <c r="M522" s="135">
        <f t="shared" si="17"/>
        <v>0</v>
      </c>
    </row>
    <row r="523" spans="1:13" ht="31.5" outlineLevel="6">
      <c r="A523" s="19" t="s">
        <v>700</v>
      </c>
      <c r="B523" s="20" t="s">
        <v>242</v>
      </c>
      <c r="C523" s="20" t="s">
        <v>2</v>
      </c>
      <c r="D523" s="20" t="s">
        <v>245</v>
      </c>
      <c r="E523" s="20" t="s">
        <v>70</v>
      </c>
      <c r="F523" s="13">
        <f>'Приложение_7 '!G634</f>
        <v>488918.78</v>
      </c>
      <c r="G523" s="13">
        <f>F523</f>
        <v>488918.78</v>
      </c>
      <c r="I523" s="13">
        <v>488918.78</v>
      </c>
      <c r="J523" s="13">
        <v>488918.78</v>
      </c>
      <c r="L523" s="135">
        <f t="shared" si="16"/>
        <v>0</v>
      </c>
      <c r="M523" s="135">
        <f t="shared" si="17"/>
        <v>0</v>
      </c>
    </row>
    <row r="524" spans="1:13" ht="78.75" outlineLevel="5">
      <c r="A524" s="19" t="s">
        <v>469</v>
      </c>
      <c r="B524" s="20" t="s">
        <v>242</v>
      </c>
      <c r="C524" s="20" t="s">
        <v>2</v>
      </c>
      <c r="D524" s="20" t="s">
        <v>246</v>
      </c>
      <c r="E524" s="20" t="s">
        <v>1</v>
      </c>
      <c r="F524" s="13">
        <f>F525</f>
        <v>335745600</v>
      </c>
      <c r="G524" s="13">
        <f>G525</f>
        <v>335745600</v>
      </c>
      <c r="I524" s="13">
        <v>335745600</v>
      </c>
      <c r="J524" s="13">
        <v>335745600</v>
      </c>
      <c r="L524" s="135">
        <f t="shared" si="16"/>
        <v>0</v>
      </c>
      <c r="M524" s="135">
        <f t="shared" si="17"/>
        <v>0</v>
      </c>
    </row>
    <row r="525" spans="1:13" ht="31.5" outlineLevel="6">
      <c r="A525" s="19" t="s">
        <v>700</v>
      </c>
      <c r="B525" s="20" t="s">
        <v>242</v>
      </c>
      <c r="C525" s="20" t="s">
        <v>2</v>
      </c>
      <c r="D525" s="20" t="s">
        <v>246</v>
      </c>
      <c r="E525" s="20" t="s">
        <v>70</v>
      </c>
      <c r="F525" s="13">
        <f>'Приложение_7 '!G636</f>
        <v>335745600</v>
      </c>
      <c r="G525" s="13">
        <f>F525</f>
        <v>335745600</v>
      </c>
      <c r="I525" s="13">
        <v>335745600</v>
      </c>
      <c r="J525" s="13">
        <v>335745600</v>
      </c>
      <c r="L525" s="135">
        <f t="shared" si="16"/>
        <v>0</v>
      </c>
      <c r="M525" s="135">
        <f t="shared" si="17"/>
        <v>0</v>
      </c>
    </row>
    <row r="526" spans="1:13" ht="63" outlineLevel="5">
      <c r="A526" s="19" t="s">
        <v>468</v>
      </c>
      <c r="B526" s="20" t="s">
        <v>242</v>
      </c>
      <c r="C526" s="20" t="s">
        <v>2</v>
      </c>
      <c r="D526" s="20" t="s">
        <v>247</v>
      </c>
      <c r="E526" s="20" t="s">
        <v>1</v>
      </c>
      <c r="F526" s="13">
        <f>F527</f>
        <v>30701.13</v>
      </c>
      <c r="G526" s="2"/>
      <c r="I526" s="13">
        <v>30701.13</v>
      </c>
      <c r="J526" s="2"/>
      <c r="L526" s="135">
        <f t="shared" si="16"/>
        <v>0</v>
      </c>
      <c r="M526" s="135">
        <f t="shared" si="17"/>
        <v>0</v>
      </c>
    </row>
    <row r="527" spans="1:13" ht="31.5" outlineLevel="6">
      <c r="A527" s="19" t="s">
        <v>700</v>
      </c>
      <c r="B527" s="20" t="s">
        <v>242</v>
      </c>
      <c r="C527" s="20" t="s">
        <v>2</v>
      </c>
      <c r="D527" s="20" t="s">
        <v>247</v>
      </c>
      <c r="E527" s="20" t="s">
        <v>70</v>
      </c>
      <c r="F527" s="13">
        <f>'Приложение_7 '!G638</f>
        <v>30701.13</v>
      </c>
      <c r="G527" s="2"/>
      <c r="I527" s="13">
        <v>30701.13</v>
      </c>
      <c r="J527" s="2"/>
      <c r="L527" s="135">
        <f t="shared" si="16"/>
        <v>0</v>
      </c>
      <c r="M527" s="135">
        <f t="shared" si="17"/>
        <v>0</v>
      </c>
    </row>
    <row r="528" spans="1:13" ht="47.25" outlineLevel="4">
      <c r="A528" s="19" t="s">
        <v>565</v>
      </c>
      <c r="B528" s="20" t="s">
        <v>242</v>
      </c>
      <c r="C528" s="20" t="s">
        <v>2</v>
      </c>
      <c r="D528" s="20" t="s">
        <v>248</v>
      </c>
      <c r="E528" s="20" t="s">
        <v>1</v>
      </c>
      <c r="F528" s="13">
        <f>F529</f>
        <v>204543626.85</v>
      </c>
      <c r="G528" s="2"/>
      <c r="I528" s="13">
        <v>204543626.85</v>
      </c>
      <c r="J528" s="2"/>
      <c r="L528" s="135">
        <f t="shared" si="16"/>
        <v>0</v>
      </c>
      <c r="M528" s="135">
        <f t="shared" si="17"/>
        <v>0</v>
      </c>
    </row>
    <row r="529" spans="1:13" ht="63" outlineLevel="5">
      <c r="A529" s="19" t="s">
        <v>446</v>
      </c>
      <c r="B529" s="20" t="s">
        <v>242</v>
      </c>
      <c r="C529" s="20" t="s">
        <v>2</v>
      </c>
      <c r="D529" s="20" t="s">
        <v>249</v>
      </c>
      <c r="E529" s="20" t="s">
        <v>1</v>
      </c>
      <c r="F529" s="13">
        <f>F530</f>
        <v>204543626.85</v>
      </c>
      <c r="G529" s="2"/>
      <c r="I529" s="13">
        <v>204543626.85</v>
      </c>
      <c r="J529" s="2"/>
      <c r="L529" s="135">
        <f t="shared" si="16"/>
        <v>0</v>
      </c>
      <c r="M529" s="135">
        <f t="shared" si="17"/>
        <v>0</v>
      </c>
    </row>
    <row r="530" spans="1:13" ht="31.5" outlineLevel="6">
      <c r="A530" s="19" t="s">
        <v>700</v>
      </c>
      <c r="B530" s="20" t="s">
        <v>242</v>
      </c>
      <c r="C530" s="20" t="s">
        <v>2</v>
      </c>
      <c r="D530" s="20" t="s">
        <v>249</v>
      </c>
      <c r="E530" s="20" t="s">
        <v>70</v>
      </c>
      <c r="F530" s="13">
        <f>'Приложение_7 '!G641</f>
        <v>204543626.85</v>
      </c>
      <c r="G530" s="2"/>
      <c r="I530" s="13">
        <v>204543626.85</v>
      </c>
      <c r="J530" s="2"/>
      <c r="L530" s="135">
        <f t="shared" si="16"/>
        <v>0</v>
      </c>
      <c r="M530" s="135">
        <f t="shared" si="17"/>
        <v>0</v>
      </c>
    </row>
    <row r="531" spans="1:13" ht="15.75" outlineLevel="4">
      <c r="A531" s="19" t="s">
        <v>566</v>
      </c>
      <c r="B531" s="20" t="s">
        <v>242</v>
      </c>
      <c r="C531" s="20" t="s">
        <v>2</v>
      </c>
      <c r="D531" s="20" t="s">
        <v>250</v>
      </c>
      <c r="E531" s="20" t="s">
        <v>1</v>
      </c>
      <c r="F531" s="13">
        <f>F532</f>
        <v>8012033</v>
      </c>
      <c r="G531" s="2"/>
      <c r="I531" s="13">
        <v>8012033</v>
      </c>
      <c r="J531" s="2"/>
      <c r="L531" s="135">
        <f t="shared" si="16"/>
        <v>0</v>
      </c>
      <c r="M531" s="135">
        <f t="shared" si="17"/>
        <v>0</v>
      </c>
    </row>
    <row r="532" spans="1:13" ht="63" outlineLevel="5">
      <c r="A532" s="19" t="s">
        <v>435</v>
      </c>
      <c r="B532" s="20" t="s">
        <v>242</v>
      </c>
      <c r="C532" s="20" t="s">
        <v>2</v>
      </c>
      <c r="D532" s="20" t="s">
        <v>251</v>
      </c>
      <c r="E532" s="20" t="s">
        <v>1</v>
      </c>
      <c r="F532" s="13">
        <f>F533</f>
        <v>8012033</v>
      </c>
      <c r="G532" s="2"/>
      <c r="I532" s="13">
        <v>8012033</v>
      </c>
      <c r="J532" s="2"/>
      <c r="L532" s="135">
        <f t="shared" si="16"/>
        <v>0</v>
      </c>
      <c r="M532" s="135">
        <f t="shared" si="17"/>
        <v>0</v>
      </c>
    </row>
    <row r="533" spans="1:13" ht="31.5" outlineLevel="6">
      <c r="A533" s="19" t="s">
        <v>700</v>
      </c>
      <c r="B533" s="20" t="s">
        <v>242</v>
      </c>
      <c r="C533" s="20" t="s">
        <v>2</v>
      </c>
      <c r="D533" s="20" t="s">
        <v>251</v>
      </c>
      <c r="E533" s="20" t="s">
        <v>70</v>
      </c>
      <c r="F533" s="13">
        <f>'Приложение_7 '!G644</f>
        <v>8012033</v>
      </c>
      <c r="G533" s="2"/>
      <c r="I533" s="13">
        <v>8012033</v>
      </c>
      <c r="J533" s="2"/>
      <c r="L533" s="135">
        <f t="shared" si="16"/>
        <v>0</v>
      </c>
      <c r="M533" s="135">
        <f t="shared" si="17"/>
        <v>0</v>
      </c>
    </row>
    <row r="534" spans="1:13" ht="47.25" outlineLevel="3">
      <c r="A534" s="101" t="s">
        <v>645</v>
      </c>
      <c r="B534" s="102" t="s">
        <v>242</v>
      </c>
      <c r="C534" s="102" t="s">
        <v>2</v>
      </c>
      <c r="D534" s="102" t="s">
        <v>252</v>
      </c>
      <c r="E534" s="102" t="s">
        <v>1</v>
      </c>
      <c r="F534" s="12">
        <f>F535+F538+F544+F541</f>
        <v>3085782.73</v>
      </c>
      <c r="G534" s="12">
        <f>G535+G538+G544</f>
        <v>774513.73</v>
      </c>
      <c r="I534" s="12">
        <v>2141731.73</v>
      </c>
      <c r="J534" s="1">
        <f>J535</f>
        <v>774513.73</v>
      </c>
      <c r="L534" s="135">
        <f t="shared" si="16"/>
        <v>944051</v>
      </c>
      <c r="M534" s="135">
        <f t="shared" si="17"/>
        <v>0</v>
      </c>
    </row>
    <row r="535" spans="1:13" ht="31.5" outlineLevel="4">
      <c r="A535" s="19" t="s">
        <v>567</v>
      </c>
      <c r="B535" s="20" t="s">
        <v>242</v>
      </c>
      <c r="C535" s="20" t="s">
        <v>2</v>
      </c>
      <c r="D535" s="20" t="s">
        <v>253</v>
      </c>
      <c r="E535" s="20" t="s">
        <v>1</v>
      </c>
      <c r="F535" s="13">
        <f>F536</f>
        <v>774513.73</v>
      </c>
      <c r="G535" s="13">
        <f>G536</f>
        <v>774513.73</v>
      </c>
      <c r="I535" s="13">
        <v>774513.73</v>
      </c>
      <c r="J535" s="13">
        <v>774513.73</v>
      </c>
      <c r="L535" s="135">
        <f t="shared" si="16"/>
        <v>0</v>
      </c>
      <c r="M535" s="135">
        <f t="shared" si="17"/>
        <v>0</v>
      </c>
    </row>
    <row r="536" spans="1:13" ht="47.25" outlineLevel="5">
      <c r="A536" s="19" t="s">
        <v>470</v>
      </c>
      <c r="B536" s="20" t="s">
        <v>242</v>
      </c>
      <c r="C536" s="20" t="s">
        <v>2</v>
      </c>
      <c r="D536" s="20" t="s">
        <v>254</v>
      </c>
      <c r="E536" s="20" t="s">
        <v>1</v>
      </c>
      <c r="F536" s="13">
        <f>F537</f>
        <v>774513.73</v>
      </c>
      <c r="G536" s="13">
        <f>G537</f>
        <v>774513.73</v>
      </c>
      <c r="I536" s="13">
        <v>774513.73</v>
      </c>
      <c r="J536" s="13">
        <v>774513.73</v>
      </c>
      <c r="L536" s="135">
        <f t="shared" si="16"/>
        <v>0</v>
      </c>
      <c r="M536" s="135">
        <f t="shared" si="17"/>
        <v>0</v>
      </c>
    </row>
    <row r="537" spans="1:13" ht="31.5" outlineLevel="6">
      <c r="A537" s="19" t="s">
        <v>1197</v>
      </c>
      <c r="B537" s="20" t="s">
        <v>242</v>
      </c>
      <c r="C537" s="20" t="s">
        <v>2</v>
      </c>
      <c r="D537" s="20" t="s">
        <v>254</v>
      </c>
      <c r="E537" s="20" t="s">
        <v>143</v>
      </c>
      <c r="F537" s="13">
        <f>'Приложение_7 '!G535</f>
        <v>774513.73</v>
      </c>
      <c r="G537" s="13">
        <f>F537</f>
        <v>774513.73</v>
      </c>
      <c r="I537" s="13">
        <v>774513.73</v>
      </c>
      <c r="J537" s="13">
        <v>774513.73</v>
      </c>
      <c r="L537" s="135">
        <f t="shared" si="16"/>
        <v>0</v>
      </c>
      <c r="M537" s="135">
        <f t="shared" si="17"/>
        <v>0</v>
      </c>
    </row>
    <row r="538" spans="1:13" ht="31.5" outlineLevel="4">
      <c r="A538" s="19" t="s">
        <v>568</v>
      </c>
      <c r="B538" s="20" t="s">
        <v>242</v>
      </c>
      <c r="C538" s="20" t="s">
        <v>2</v>
      </c>
      <c r="D538" s="20" t="s">
        <v>255</v>
      </c>
      <c r="E538" s="20" t="s">
        <v>1</v>
      </c>
      <c r="F538" s="13">
        <f>F539</f>
        <v>1187188</v>
      </c>
      <c r="G538" s="2"/>
      <c r="I538" s="13">
        <v>1187188</v>
      </c>
      <c r="J538" s="2"/>
      <c r="L538" s="135">
        <f t="shared" si="16"/>
        <v>0</v>
      </c>
      <c r="M538" s="135">
        <f t="shared" si="17"/>
        <v>0</v>
      </c>
    </row>
    <row r="539" spans="1:13" ht="31.5" outlineLevel="5">
      <c r="A539" s="19" t="s">
        <v>444</v>
      </c>
      <c r="B539" s="20" t="s">
        <v>242</v>
      </c>
      <c r="C539" s="20" t="s">
        <v>2</v>
      </c>
      <c r="D539" s="20" t="s">
        <v>256</v>
      </c>
      <c r="E539" s="20" t="s">
        <v>1</v>
      </c>
      <c r="F539" s="13">
        <f>F540</f>
        <v>1187188</v>
      </c>
      <c r="G539" s="2"/>
      <c r="I539" s="13">
        <v>1187188</v>
      </c>
      <c r="J539" s="2"/>
      <c r="L539" s="135">
        <f t="shared" si="16"/>
        <v>0</v>
      </c>
      <c r="M539" s="135">
        <f t="shared" si="17"/>
        <v>0</v>
      </c>
    </row>
    <row r="540" spans="1:13" ht="31.5" outlineLevel="6">
      <c r="A540" s="19" t="s">
        <v>700</v>
      </c>
      <c r="B540" s="20" t="s">
        <v>242</v>
      </c>
      <c r="C540" s="20" t="s">
        <v>2</v>
      </c>
      <c r="D540" s="20" t="s">
        <v>256</v>
      </c>
      <c r="E540" s="20" t="s">
        <v>70</v>
      </c>
      <c r="F540" s="13">
        <f>'Приложение_7 '!G648</f>
        <v>1187188</v>
      </c>
      <c r="G540" s="2"/>
      <c r="I540" s="13">
        <v>1187188</v>
      </c>
      <c r="J540" s="2"/>
      <c r="L540" s="135">
        <f t="shared" si="16"/>
        <v>0</v>
      </c>
      <c r="M540" s="135">
        <f t="shared" si="17"/>
        <v>0</v>
      </c>
    </row>
    <row r="541" spans="1:13" ht="47.25" outlineLevel="6">
      <c r="A541" s="95" t="s">
        <v>591</v>
      </c>
      <c r="B541" s="96" t="s">
        <v>242</v>
      </c>
      <c r="C541" s="96" t="s">
        <v>2</v>
      </c>
      <c r="D541" s="96" t="s">
        <v>418</v>
      </c>
      <c r="E541" s="96" t="s">
        <v>1</v>
      </c>
      <c r="F541" s="13">
        <f>F542</f>
        <v>944051</v>
      </c>
      <c r="G541" s="2"/>
      <c r="I541" s="13"/>
      <c r="J541" s="2"/>
      <c r="L541" s="135"/>
      <c r="M541" s="135"/>
    </row>
    <row r="542" spans="1:13" ht="31.5" outlineLevel="6">
      <c r="A542" s="95" t="s">
        <v>459</v>
      </c>
      <c r="B542" s="96" t="s">
        <v>242</v>
      </c>
      <c r="C542" s="96" t="s">
        <v>2</v>
      </c>
      <c r="D542" s="96" t="s">
        <v>1251</v>
      </c>
      <c r="E542" s="96" t="s">
        <v>1</v>
      </c>
      <c r="F542" s="13">
        <f>F543</f>
        <v>944051</v>
      </c>
      <c r="G542" s="2"/>
      <c r="I542" s="13"/>
      <c r="J542" s="2"/>
      <c r="L542" s="135"/>
      <c r="M542" s="135"/>
    </row>
    <row r="543" spans="1:13" ht="31.5" outlineLevel="6">
      <c r="A543" s="95" t="s">
        <v>700</v>
      </c>
      <c r="B543" s="96" t="s">
        <v>242</v>
      </c>
      <c r="C543" s="96" t="s">
        <v>2</v>
      </c>
      <c r="D543" s="96" t="s">
        <v>1251</v>
      </c>
      <c r="E543" s="96" t="s">
        <v>70</v>
      </c>
      <c r="F543" s="13">
        <f>'Приложение_7 '!G651</f>
        <v>944051</v>
      </c>
      <c r="G543" s="2"/>
      <c r="I543" s="13"/>
      <c r="J543" s="2"/>
      <c r="L543" s="135"/>
      <c r="M543" s="135"/>
    </row>
    <row r="544" spans="1:13" ht="47.25" outlineLevel="4">
      <c r="A544" s="19" t="s">
        <v>569</v>
      </c>
      <c r="B544" s="20" t="s">
        <v>242</v>
      </c>
      <c r="C544" s="20" t="s">
        <v>2</v>
      </c>
      <c r="D544" s="20" t="s">
        <v>257</v>
      </c>
      <c r="E544" s="20" t="s">
        <v>1</v>
      </c>
      <c r="F544" s="13">
        <f>F545</f>
        <v>180030</v>
      </c>
      <c r="G544" s="2"/>
      <c r="I544" s="13">
        <v>180030</v>
      </c>
      <c r="J544" s="2"/>
      <c r="L544" s="135">
        <f t="shared" si="16"/>
        <v>0</v>
      </c>
      <c r="M544" s="135">
        <f t="shared" si="17"/>
        <v>0</v>
      </c>
    </row>
    <row r="545" spans="1:13" ht="31.5" outlineLevel="5">
      <c r="A545" s="19" t="s">
        <v>444</v>
      </c>
      <c r="B545" s="20" t="s">
        <v>242</v>
      </c>
      <c r="C545" s="20" t="s">
        <v>2</v>
      </c>
      <c r="D545" s="20" t="s">
        <v>258</v>
      </c>
      <c r="E545" s="20" t="s">
        <v>1</v>
      </c>
      <c r="F545" s="13">
        <f>F546</f>
        <v>180030</v>
      </c>
      <c r="G545" s="2"/>
      <c r="I545" s="13">
        <v>180030</v>
      </c>
      <c r="J545" s="2"/>
      <c r="L545" s="135">
        <f t="shared" si="16"/>
        <v>0</v>
      </c>
      <c r="M545" s="135">
        <f t="shared" si="17"/>
        <v>0</v>
      </c>
    </row>
    <row r="546" spans="1:13" ht="31.5" outlineLevel="6">
      <c r="A546" s="19" t="s">
        <v>700</v>
      </c>
      <c r="B546" s="20" t="s">
        <v>242</v>
      </c>
      <c r="C546" s="20" t="s">
        <v>2</v>
      </c>
      <c r="D546" s="20" t="s">
        <v>258</v>
      </c>
      <c r="E546" s="20" t="s">
        <v>70</v>
      </c>
      <c r="F546" s="13">
        <f>'Приложение_7 '!G654</f>
        <v>180030</v>
      </c>
      <c r="G546" s="2"/>
      <c r="I546" s="13">
        <v>180030</v>
      </c>
      <c r="J546" s="2"/>
      <c r="L546" s="135">
        <f t="shared" si="16"/>
        <v>0</v>
      </c>
      <c r="M546" s="135">
        <f t="shared" si="17"/>
        <v>0</v>
      </c>
    </row>
    <row r="547" spans="1:13" ht="31.5" outlineLevel="2">
      <c r="A547" s="101" t="s">
        <v>663</v>
      </c>
      <c r="B547" s="102" t="s">
        <v>242</v>
      </c>
      <c r="C547" s="102" t="s">
        <v>2</v>
      </c>
      <c r="D547" s="102" t="s">
        <v>90</v>
      </c>
      <c r="E547" s="102" t="s">
        <v>1</v>
      </c>
      <c r="F547" s="12">
        <f>F548</f>
        <v>2392758</v>
      </c>
      <c r="G547" s="1"/>
      <c r="I547" s="12">
        <v>2382758</v>
      </c>
      <c r="J547" s="1"/>
      <c r="L547" s="135">
        <f t="shared" si="16"/>
        <v>10000</v>
      </c>
      <c r="M547" s="135">
        <f t="shared" si="17"/>
        <v>0</v>
      </c>
    </row>
    <row r="548" spans="1:13" ht="47.25" outlineLevel="3">
      <c r="A548" s="101" t="s">
        <v>628</v>
      </c>
      <c r="B548" s="102" t="s">
        <v>242</v>
      </c>
      <c r="C548" s="102" t="s">
        <v>2</v>
      </c>
      <c r="D548" s="102" t="s">
        <v>91</v>
      </c>
      <c r="E548" s="102" t="s">
        <v>1</v>
      </c>
      <c r="F548" s="12">
        <f>F549</f>
        <v>2392758</v>
      </c>
      <c r="G548" s="1"/>
      <c r="I548" s="12">
        <v>2382758</v>
      </c>
      <c r="J548" s="1"/>
      <c r="L548" s="135">
        <f t="shared" si="16"/>
        <v>10000</v>
      </c>
      <c r="M548" s="135">
        <f t="shared" si="17"/>
        <v>0</v>
      </c>
    </row>
    <row r="549" spans="1:13" ht="31.5" outlineLevel="4">
      <c r="A549" s="19" t="s">
        <v>513</v>
      </c>
      <c r="B549" s="20" t="s">
        <v>242</v>
      </c>
      <c r="C549" s="20" t="s">
        <v>2</v>
      </c>
      <c r="D549" s="20" t="s">
        <v>100</v>
      </c>
      <c r="E549" s="20" t="s">
        <v>1</v>
      </c>
      <c r="F549" s="13">
        <f>F550</f>
        <v>2392758</v>
      </c>
      <c r="G549" s="2"/>
      <c r="I549" s="13">
        <v>2382758</v>
      </c>
      <c r="J549" s="2"/>
      <c r="L549" s="135">
        <f t="shared" si="16"/>
        <v>10000</v>
      </c>
      <c r="M549" s="135">
        <f t="shared" si="17"/>
        <v>0</v>
      </c>
    </row>
    <row r="550" spans="1:13" ht="31.5" outlineLevel="5">
      <c r="A550" s="19" t="s">
        <v>444</v>
      </c>
      <c r="B550" s="20" t="s">
        <v>242</v>
      </c>
      <c r="C550" s="20" t="s">
        <v>2</v>
      </c>
      <c r="D550" s="20" t="s">
        <v>101</v>
      </c>
      <c r="E550" s="20" t="s">
        <v>1</v>
      </c>
      <c r="F550" s="13">
        <f>F551</f>
        <v>2392758</v>
      </c>
      <c r="G550" s="2"/>
      <c r="I550" s="13">
        <v>2382758</v>
      </c>
      <c r="J550" s="2"/>
      <c r="L550" s="135">
        <f t="shared" si="16"/>
        <v>10000</v>
      </c>
      <c r="M550" s="135">
        <f t="shared" si="17"/>
        <v>0</v>
      </c>
    </row>
    <row r="551" spans="1:13" ht="31.5" outlineLevel="6">
      <c r="A551" s="19" t="s">
        <v>700</v>
      </c>
      <c r="B551" s="20" t="s">
        <v>242</v>
      </c>
      <c r="C551" s="20" t="s">
        <v>2</v>
      </c>
      <c r="D551" s="20" t="s">
        <v>101</v>
      </c>
      <c r="E551" s="20" t="s">
        <v>70</v>
      </c>
      <c r="F551" s="13">
        <f>'Приложение_7 '!G659</f>
        <v>2392758</v>
      </c>
      <c r="G551" s="2"/>
      <c r="I551" s="13">
        <v>2382758</v>
      </c>
      <c r="J551" s="2"/>
      <c r="L551" s="135">
        <f t="shared" si="16"/>
        <v>10000</v>
      </c>
      <c r="M551" s="135">
        <f t="shared" si="17"/>
        <v>0</v>
      </c>
    </row>
    <row r="552" spans="1:13" s="134" customFormat="1" ht="28.5" customHeight="1" outlineLevel="1">
      <c r="A552" s="101" t="s">
        <v>685</v>
      </c>
      <c r="B552" s="102" t="s">
        <v>242</v>
      </c>
      <c r="C552" s="102" t="s">
        <v>5</v>
      </c>
      <c r="D552" s="102" t="s">
        <v>4</v>
      </c>
      <c r="E552" s="102" t="s">
        <v>1</v>
      </c>
      <c r="F552" s="12">
        <f>F553+F588</f>
        <v>477201721.68000007</v>
      </c>
      <c r="G552" s="12">
        <f>G553+G588</f>
        <v>353524745.7</v>
      </c>
      <c r="I552" s="12">
        <v>466551410.7</v>
      </c>
      <c r="J552" s="1">
        <f>J553</f>
        <v>353524745.7</v>
      </c>
      <c r="L552" s="135">
        <f t="shared" si="16"/>
        <v>10650310.980000079</v>
      </c>
      <c r="M552" s="135">
        <f t="shared" si="17"/>
        <v>0</v>
      </c>
    </row>
    <row r="553" spans="1:13" ht="31.5" outlineLevel="2">
      <c r="A553" s="101" t="s">
        <v>661</v>
      </c>
      <c r="B553" s="102" t="s">
        <v>242</v>
      </c>
      <c r="C553" s="102" t="s">
        <v>5</v>
      </c>
      <c r="D553" s="102" t="s">
        <v>23</v>
      </c>
      <c r="E553" s="102" t="s">
        <v>1</v>
      </c>
      <c r="F553" s="12">
        <f>F554+F578</f>
        <v>476218321.68000007</v>
      </c>
      <c r="G553" s="12">
        <f>G554+G578</f>
        <v>353524745.7</v>
      </c>
      <c r="I553" s="12">
        <v>465588010.7</v>
      </c>
      <c r="J553" s="1">
        <f>J554</f>
        <v>353524745.7</v>
      </c>
      <c r="L553" s="135">
        <f t="shared" si="16"/>
        <v>10630310.980000079</v>
      </c>
      <c r="M553" s="135">
        <f t="shared" si="17"/>
        <v>0</v>
      </c>
    </row>
    <row r="554" spans="1:13" ht="47.25" outlineLevel="3">
      <c r="A554" s="101" t="s">
        <v>646</v>
      </c>
      <c r="B554" s="102" t="s">
        <v>242</v>
      </c>
      <c r="C554" s="102" t="s">
        <v>5</v>
      </c>
      <c r="D554" s="102" t="s">
        <v>259</v>
      </c>
      <c r="E554" s="102" t="s">
        <v>1</v>
      </c>
      <c r="F554" s="12">
        <f>F555+F562+F569+F572+F575</f>
        <v>461970374.70000005</v>
      </c>
      <c r="G554" s="12">
        <f>G555+G562+G569+G572+G575</f>
        <v>353524745.7</v>
      </c>
      <c r="I554" s="12">
        <v>461970374.7</v>
      </c>
      <c r="J554" s="1">
        <f>J555+J562+J569</f>
        <v>353524745.7</v>
      </c>
      <c r="L554" s="135">
        <f t="shared" si="16"/>
        <v>0</v>
      </c>
      <c r="M554" s="135">
        <f t="shared" si="17"/>
        <v>0</v>
      </c>
    </row>
    <row r="555" spans="1:13" ht="63" outlineLevel="4">
      <c r="A555" s="19" t="s">
        <v>570</v>
      </c>
      <c r="B555" s="20" t="s">
        <v>242</v>
      </c>
      <c r="C555" s="20" t="s">
        <v>5</v>
      </c>
      <c r="D555" s="20" t="s">
        <v>260</v>
      </c>
      <c r="E555" s="20" t="s">
        <v>1</v>
      </c>
      <c r="F555" s="13">
        <f>F556+F558+F560</f>
        <v>140333941.06000003</v>
      </c>
      <c r="G555" s="13">
        <f>G556+G558+G560</f>
        <v>140321815.44000003</v>
      </c>
      <c r="I555" s="13">
        <v>140333941.06</v>
      </c>
      <c r="J555" s="13">
        <f>J556+J558</f>
        <v>140321815.44000003</v>
      </c>
      <c r="L555" s="135">
        <f t="shared" si="16"/>
        <v>0</v>
      </c>
      <c r="M555" s="135">
        <f t="shared" si="17"/>
        <v>0</v>
      </c>
    </row>
    <row r="556" spans="1:13" ht="63" outlineLevel="5">
      <c r="A556" s="19" t="s">
        <v>468</v>
      </c>
      <c r="B556" s="20" t="s">
        <v>242</v>
      </c>
      <c r="C556" s="20" t="s">
        <v>5</v>
      </c>
      <c r="D556" s="20" t="s">
        <v>261</v>
      </c>
      <c r="E556" s="20" t="s">
        <v>1</v>
      </c>
      <c r="F556" s="13">
        <f>F557</f>
        <v>230386.86</v>
      </c>
      <c r="G556" s="13">
        <f>G557</f>
        <v>230386.86</v>
      </c>
      <c r="I556" s="13">
        <v>230386.86</v>
      </c>
      <c r="J556" s="13">
        <v>230386.86</v>
      </c>
      <c r="L556" s="135">
        <f t="shared" si="16"/>
        <v>0</v>
      </c>
      <c r="M556" s="135">
        <f t="shared" si="17"/>
        <v>0</v>
      </c>
    </row>
    <row r="557" spans="1:13" ht="31.5" outlineLevel="6">
      <c r="A557" s="19" t="s">
        <v>700</v>
      </c>
      <c r="B557" s="20" t="s">
        <v>242</v>
      </c>
      <c r="C557" s="20" t="s">
        <v>5</v>
      </c>
      <c r="D557" s="20" t="s">
        <v>261</v>
      </c>
      <c r="E557" s="20" t="s">
        <v>70</v>
      </c>
      <c r="F557" s="13">
        <f>'Приложение_7 '!G665</f>
        <v>230386.86</v>
      </c>
      <c r="G557" s="13">
        <f>F557</f>
        <v>230386.86</v>
      </c>
      <c r="I557" s="13">
        <v>230386.86</v>
      </c>
      <c r="J557" s="13">
        <v>230386.86</v>
      </c>
      <c r="L557" s="135">
        <f t="shared" si="16"/>
        <v>0</v>
      </c>
      <c r="M557" s="135">
        <f t="shared" si="17"/>
        <v>0</v>
      </c>
    </row>
    <row r="558" spans="1:13" ht="63" outlineLevel="5">
      <c r="A558" s="19" t="s">
        <v>471</v>
      </c>
      <c r="B558" s="20" t="s">
        <v>242</v>
      </c>
      <c r="C558" s="20" t="s">
        <v>5</v>
      </c>
      <c r="D558" s="20" t="s">
        <v>262</v>
      </c>
      <c r="E558" s="20" t="s">
        <v>1</v>
      </c>
      <c r="F558" s="13">
        <f>F559</f>
        <v>140091428.58</v>
      </c>
      <c r="G558" s="13">
        <f>G559</f>
        <v>140091428.58</v>
      </c>
      <c r="I558" s="13">
        <v>140091428.58</v>
      </c>
      <c r="J558" s="13">
        <v>140091428.58</v>
      </c>
      <c r="L558" s="135">
        <f t="shared" si="16"/>
        <v>0</v>
      </c>
      <c r="M558" s="135">
        <f t="shared" si="17"/>
        <v>0</v>
      </c>
    </row>
    <row r="559" spans="1:13" ht="31.5" outlineLevel="6">
      <c r="A559" s="19" t="s">
        <v>700</v>
      </c>
      <c r="B559" s="20" t="s">
        <v>242</v>
      </c>
      <c r="C559" s="20" t="s">
        <v>5</v>
      </c>
      <c r="D559" s="20" t="s">
        <v>262</v>
      </c>
      <c r="E559" s="20" t="s">
        <v>70</v>
      </c>
      <c r="F559" s="13">
        <f>'Приложение_7 '!G667</f>
        <v>140091428.58</v>
      </c>
      <c r="G559" s="13">
        <f>F559</f>
        <v>140091428.58</v>
      </c>
      <c r="I559" s="13">
        <v>140091428.58</v>
      </c>
      <c r="J559" s="13">
        <v>140091428.58</v>
      </c>
      <c r="L559" s="135">
        <f t="shared" si="16"/>
        <v>0</v>
      </c>
      <c r="M559" s="135">
        <f t="shared" si="17"/>
        <v>0</v>
      </c>
    </row>
    <row r="560" spans="1:13" ht="63" outlineLevel="5">
      <c r="A560" s="19" t="s">
        <v>468</v>
      </c>
      <c r="B560" s="20" t="s">
        <v>242</v>
      </c>
      <c r="C560" s="20" t="s">
        <v>5</v>
      </c>
      <c r="D560" s="20" t="s">
        <v>263</v>
      </c>
      <c r="E560" s="20" t="s">
        <v>1</v>
      </c>
      <c r="F560" s="13">
        <f>F561</f>
        <v>12125.62</v>
      </c>
      <c r="G560" s="2"/>
      <c r="I560" s="13">
        <v>12125.62</v>
      </c>
      <c r="J560" s="2"/>
      <c r="L560" s="135">
        <f t="shared" si="16"/>
        <v>0</v>
      </c>
      <c r="M560" s="135">
        <f t="shared" si="17"/>
        <v>0</v>
      </c>
    </row>
    <row r="561" spans="1:13" ht="31.5" outlineLevel="6">
      <c r="A561" s="19" t="s">
        <v>700</v>
      </c>
      <c r="B561" s="20" t="s">
        <v>242</v>
      </c>
      <c r="C561" s="20" t="s">
        <v>5</v>
      </c>
      <c r="D561" s="20" t="s">
        <v>263</v>
      </c>
      <c r="E561" s="20" t="s">
        <v>70</v>
      </c>
      <c r="F561" s="13">
        <f>'Приложение_7 '!G669</f>
        <v>12125.62</v>
      </c>
      <c r="G561" s="2"/>
      <c r="I561" s="13">
        <v>12125.62</v>
      </c>
      <c r="J561" s="2"/>
      <c r="L561" s="135">
        <f t="shared" si="16"/>
        <v>0</v>
      </c>
      <c r="M561" s="135">
        <f t="shared" si="17"/>
        <v>0</v>
      </c>
    </row>
    <row r="562" spans="1:13" ht="63" outlineLevel="4">
      <c r="A562" s="19" t="s">
        <v>571</v>
      </c>
      <c r="B562" s="20" t="s">
        <v>242</v>
      </c>
      <c r="C562" s="20" t="s">
        <v>5</v>
      </c>
      <c r="D562" s="20" t="s">
        <v>264</v>
      </c>
      <c r="E562" s="20" t="s">
        <v>1</v>
      </c>
      <c r="F562" s="13">
        <f>F563+F565+F567</f>
        <v>178529211.02</v>
      </c>
      <c r="G562" s="13">
        <f>G563+G565+G567</f>
        <v>178515760.55</v>
      </c>
      <c r="I562" s="13">
        <v>178529211.02</v>
      </c>
      <c r="J562" s="13">
        <f>J563+J565</f>
        <v>178515760.55</v>
      </c>
      <c r="L562" s="135">
        <f t="shared" si="16"/>
        <v>0</v>
      </c>
      <c r="M562" s="135">
        <f t="shared" si="17"/>
        <v>0</v>
      </c>
    </row>
    <row r="563" spans="1:13" ht="63" outlineLevel="5">
      <c r="A563" s="19" t="s">
        <v>468</v>
      </c>
      <c r="B563" s="20" t="s">
        <v>242</v>
      </c>
      <c r="C563" s="20" t="s">
        <v>5</v>
      </c>
      <c r="D563" s="20" t="s">
        <v>265</v>
      </c>
      <c r="E563" s="20" t="s">
        <v>1</v>
      </c>
      <c r="F563" s="13">
        <f>F564</f>
        <v>255558.84</v>
      </c>
      <c r="G563" s="13">
        <f>G564</f>
        <v>255558.84</v>
      </c>
      <c r="I563" s="13">
        <v>255558.84</v>
      </c>
      <c r="J563" s="13">
        <v>255558.84</v>
      </c>
      <c r="L563" s="135">
        <f t="shared" si="16"/>
        <v>0</v>
      </c>
      <c r="M563" s="135">
        <f t="shared" si="17"/>
        <v>0</v>
      </c>
    </row>
    <row r="564" spans="1:13" ht="31.5" outlineLevel="6">
      <c r="A564" s="19" t="s">
        <v>700</v>
      </c>
      <c r="B564" s="20" t="s">
        <v>242</v>
      </c>
      <c r="C564" s="20" t="s">
        <v>5</v>
      </c>
      <c r="D564" s="20" t="s">
        <v>265</v>
      </c>
      <c r="E564" s="20" t="s">
        <v>70</v>
      </c>
      <c r="F564" s="13">
        <f>'Приложение_7 '!G672</f>
        <v>255558.84</v>
      </c>
      <c r="G564" s="13">
        <f>F564</f>
        <v>255558.84</v>
      </c>
      <c r="I564" s="13">
        <v>255558.84</v>
      </c>
      <c r="J564" s="13">
        <v>255558.84</v>
      </c>
      <c r="L564" s="135">
        <f t="shared" si="16"/>
        <v>0</v>
      </c>
      <c r="M564" s="135">
        <f t="shared" si="17"/>
        <v>0</v>
      </c>
    </row>
    <row r="565" spans="1:13" ht="63" outlineLevel="5">
      <c r="A565" s="19" t="s">
        <v>471</v>
      </c>
      <c r="B565" s="20" t="s">
        <v>242</v>
      </c>
      <c r="C565" s="20" t="s">
        <v>5</v>
      </c>
      <c r="D565" s="20" t="s">
        <v>266</v>
      </c>
      <c r="E565" s="20" t="s">
        <v>1</v>
      </c>
      <c r="F565" s="13">
        <f>F566</f>
        <v>178260201.71</v>
      </c>
      <c r="G565" s="13">
        <f>G566</f>
        <v>178260201.71</v>
      </c>
      <c r="I565" s="13">
        <v>178260201.71</v>
      </c>
      <c r="J565" s="13">
        <v>178260201.71</v>
      </c>
      <c r="L565" s="135">
        <f t="shared" si="16"/>
        <v>0</v>
      </c>
      <c r="M565" s="135">
        <f t="shared" si="17"/>
        <v>0</v>
      </c>
    </row>
    <row r="566" spans="1:13" ht="31.5" outlineLevel="6">
      <c r="A566" s="19" t="s">
        <v>700</v>
      </c>
      <c r="B566" s="20" t="s">
        <v>242</v>
      </c>
      <c r="C566" s="20" t="s">
        <v>5</v>
      </c>
      <c r="D566" s="20" t="s">
        <v>266</v>
      </c>
      <c r="E566" s="20" t="s">
        <v>70</v>
      </c>
      <c r="F566" s="13">
        <f>'Приложение_7 '!G674</f>
        <v>178260201.71</v>
      </c>
      <c r="G566" s="13">
        <f>F566</f>
        <v>178260201.71</v>
      </c>
      <c r="I566" s="13">
        <v>178260201.71</v>
      </c>
      <c r="J566" s="13">
        <v>178260201.71</v>
      </c>
      <c r="L566" s="135">
        <f t="shared" si="16"/>
        <v>0</v>
      </c>
      <c r="M566" s="135">
        <f t="shared" si="17"/>
        <v>0</v>
      </c>
    </row>
    <row r="567" spans="1:13" ht="63" outlineLevel="5">
      <c r="A567" s="19" t="s">
        <v>468</v>
      </c>
      <c r="B567" s="20" t="s">
        <v>242</v>
      </c>
      <c r="C567" s="20" t="s">
        <v>5</v>
      </c>
      <c r="D567" s="20" t="s">
        <v>267</v>
      </c>
      <c r="E567" s="20" t="s">
        <v>1</v>
      </c>
      <c r="F567" s="13">
        <f>F568</f>
        <v>13450.47</v>
      </c>
      <c r="G567" s="2"/>
      <c r="I567" s="13">
        <v>13450.47</v>
      </c>
      <c r="J567" s="2"/>
      <c r="L567" s="135">
        <f t="shared" si="16"/>
        <v>0</v>
      </c>
      <c r="M567" s="135">
        <f t="shared" si="17"/>
        <v>0</v>
      </c>
    </row>
    <row r="568" spans="1:13" ht="31.5" outlineLevel="6">
      <c r="A568" s="19" t="s">
        <v>700</v>
      </c>
      <c r="B568" s="20" t="s">
        <v>242</v>
      </c>
      <c r="C568" s="20" t="s">
        <v>5</v>
      </c>
      <c r="D568" s="20" t="s">
        <v>267</v>
      </c>
      <c r="E568" s="20" t="s">
        <v>70</v>
      </c>
      <c r="F568" s="13">
        <f>'Приложение_7 '!G676</f>
        <v>13450.47</v>
      </c>
      <c r="G568" s="2"/>
      <c r="I568" s="13">
        <v>13450.47</v>
      </c>
      <c r="J568" s="2"/>
      <c r="L568" s="135">
        <f t="shared" si="16"/>
        <v>0</v>
      </c>
      <c r="M568" s="135">
        <f t="shared" si="17"/>
        <v>0</v>
      </c>
    </row>
    <row r="569" spans="1:13" ht="63" outlineLevel="4">
      <c r="A569" s="19" t="s">
        <v>572</v>
      </c>
      <c r="B569" s="20" t="s">
        <v>242</v>
      </c>
      <c r="C569" s="20" t="s">
        <v>5</v>
      </c>
      <c r="D569" s="20" t="s">
        <v>268</v>
      </c>
      <c r="E569" s="20" t="s">
        <v>1</v>
      </c>
      <c r="F569" s="13">
        <f>F570</f>
        <v>34687169.71</v>
      </c>
      <c r="G569" s="13">
        <f>G570</f>
        <v>34687169.71</v>
      </c>
      <c r="I569" s="13">
        <v>34687169.71</v>
      </c>
      <c r="J569" s="13">
        <v>34687169.71</v>
      </c>
      <c r="L569" s="135">
        <f t="shared" si="16"/>
        <v>0</v>
      </c>
      <c r="M569" s="135">
        <f t="shared" si="17"/>
        <v>0</v>
      </c>
    </row>
    <row r="570" spans="1:13" ht="63" outlineLevel="5">
      <c r="A570" s="19" t="s">
        <v>471</v>
      </c>
      <c r="B570" s="20" t="s">
        <v>242</v>
      </c>
      <c r="C570" s="20" t="s">
        <v>5</v>
      </c>
      <c r="D570" s="20" t="s">
        <v>269</v>
      </c>
      <c r="E570" s="20" t="s">
        <v>1</v>
      </c>
      <c r="F570" s="13">
        <f>F571</f>
        <v>34687169.71</v>
      </c>
      <c r="G570" s="13">
        <f>G571</f>
        <v>34687169.71</v>
      </c>
      <c r="I570" s="13">
        <v>34687169.71</v>
      </c>
      <c r="J570" s="13">
        <v>34687169.71</v>
      </c>
      <c r="L570" s="135">
        <f t="shared" si="16"/>
        <v>0</v>
      </c>
      <c r="M570" s="135">
        <f t="shared" si="17"/>
        <v>0</v>
      </c>
    </row>
    <row r="571" spans="1:13" ht="31.5" outlineLevel="6">
      <c r="A571" s="19" t="s">
        <v>700</v>
      </c>
      <c r="B571" s="20" t="s">
        <v>242</v>
      </c>
      <c r="C571" s="20" t="s">
        <v>5</v>
      </c>
      <c r="D571" s="20" t="s">
        <v>269</v>
      </c>
      <c r="E571" s="20" t="s">
        <v>70</v>
      </c>
      <c r="F571" s="13">
        <f>'Приложение_7 '!G679</f>
        <v>34687169.71</v>
      </c>
      <c r="G571" s="13">
        <f>F571</f>
        <v>34687169.71</v>
      </c>
      <c r="I571" s="13">
        <v>34687169.71</v>
      </c>
      <c r="J571" s="13">
        <v>34687169.71</v>
      </c>
      <c r="L571" s="135">
        <f t="shared" si="16"/>
        <v>0</v>
      </c>
      <c r="M571" s="135">
        <f t="shared" si="17"/>
        <v>0</v>
      </c>
    </row>
    <row r="572" spans="1:13" ht="78.75" outlineLevel="4">
      <c r="A572" s="19" t="s">
        <v>573</v>
      </c>
      <c r="B572" s="20" t="s">
        <v>242</v>
      </c>
      <c r="C572" s="20" t="s">
        <v>5</v>
      </c>
      <c r="D572" s="20" t="s">
        <v>270</v>
      </c>
      <c r="E572" s="20" t="s">
        <v>1</v>
      </c>
      <c r="F572" s="13">
        <f>F573</f>
        <v>101563041.91</v>
      </c>
      <c r="G572" s="2"/>
      <c r="I572" s="13">
        <v>101563041.91</v>
      </c>
      <c r="J572" s="2"/>
      <c r="L572" s="135">
        <f aca="true" t="shared" si="18" ref="L572:L641">F572-I572</f>
        <v>0</v>
      </c>
      <c r="M572" s="135">
        <f aca="true" t="shared" si="19" ref="M572:M641">G572-J572</f>
        <v>0</v>
      </c>
    </row>
    <row r="573" spans="1:13" ht="63" outlineLevel="5">
      <c r="A573" s="19" t="s">
        <v>446</v>
      </c>
      <c r="B573" s="20" t="s">
        <v>242</v>
      </c>
      <c r="C573" s="20" t="s">
        <v>5</v>
      </c>
      <c r="D573" s="20" t="s">
        <v>271</v>
      </c>
      <c r="E573" s="20" t="s">
        <v>1</v>
      </c>
      <c r="F573" s="13">
        <f>F574</f>
        <v>101563041.91</v>
      </c>
      <c r="G573" s="2"/>
      <c r="I573" s="13">
        <v>101563041.91</v>
      </c>
      <c r="J573" s="2"/>
      <c r="L573" s="135">
        <f t="shared" si="18"/>
        <v>0</v>
      </c>
      <c r="M573" s="135">
        <f t="shared" si="19"/>
        <v>0</v>
      </c>
    </row>
    <row r="574" spans="1:13" ht="31.5" outlineLevel="6">
      <c r="A574" s="19" t="s">
        <v>700</v>
      </c>
      <c r="B574" s="20" t="s">
        <v>242</v>
      </c>
      <c r="C574" s="20" t="s">
        <v>5</v>
      </c>
      <c r="D574" s="20" t="s">
        <v>271</v>
      </c>
      <c r="E574" s="20" t="s">
        <v>70</v>
      </c>
      <c r="F574" s="13">
        <f>'Приложение_7 '!G682</f>
        <v>101563041.91</v>
      </c>
      <c r="G574" s="2"/>
      <c r="I574" s="13">
        <v>101563041.91</v>
      </c>
      <c r="J574" s="2"/>
      <c r="L574" s="135">
        <f t="shared" si="18"/>
        <v>0</v>
      </c>
      <c r="M574" s="135">
        <f t="shared" si="19"/>
        <v>0</v>
      </c>
    </row>
    <row r="575" spans="1:13" ht="15.75" outlineLevel="4">
      <c r="A575" s="19" t="s">
        <v>566</v>
      </c>
      <c r="B575" s="20" t="s">
        <v>242</v>
      </c>
      <c r="C575" s="20" t="s">
        <v>5</v>
      </c>
      <c r="D575" s="20" t="s">
        <v>272</v>
      </c>
      <c r="E575" s="20" t="s">
        <v>1</v>
      </c>
      <c r="F575" s="13">
        <f>F576</f>
        <v>6857011</v>
      </c>
      <c r="G575" s="2"/>
      <c r="I575" s="13">
        <v>6857011</v>
      </c>
      <c r="J575" s="2"/>
      <c r="L575" s="135">
        <f t="shared" si="18"/>
        <v>0</v>
      </c>
      <c r="M575" s="135">
        <f t="shared" si="19"/>
        <v>0</v>
      </c>
    </row>
    <row r="576" spans="1:13" ht="63" outlineLevel="5">
      <c r="A576" s="19" t="s">
        <v>435</v>
      </c>
      <c r="B576" s="20" t="s">
        <v>242</v>
      </c>
      <c r="C576" s="20" t="s">
        <v>5</v>
      </c>
      <c r="D576" s="20" t="s">
        <v>273</v>
      </c>
      <c r="E576" s="20" t="s">
        <v>1</v>
      </c>
      <c r="F576" s="13">
        <f>F577</f>
        <v>6857011</v>
      </c>
      <c r="G576" s="2"/>
      <c r="I576" s="13">
        <v>6857011</v>
      </c>
      <c r="J576" s="2"/>
      <c r="L576" s="135">
        <f t="shared" si="18"/>
        <v>0</v>
      </c>
      <c r="M576" s="135">
        <f t="shared" si="19"/>
        <v>0</v>
      </c>
    </row>
    <row r="577" spans="1:13" ht="31.5" outlineLevel="6">
      <c r="A577" s="19" t="s">
        <v>700</v>
      </c>
      <c r="B577" s="20" t="s">
        <v>242</v>
      </c>
      <c r="C577" s="20" t="s">
        <v>5</v>
      </c>
      <c r="D577" s="20" t="s">
        <v>273</v>
      </c>
      <c r="E577" s="20" t="s">
        <v>70</v>
      </c>
      <c r="F577" s="13">
        <f>'Приложение_7 '!G685</f>
        <v>6857011</v>
      </c>
      <c r="G577" s="2"/>
      <c r="I577" s="13">
        <v>6857011</v>
      </c>
      <c r="J577" s="2"/>
      <c r="L577" s="135">
        <f t="shared" si="18"/>
        <v>0</v>
      </c>
      <c r="M577" s="135">
        <f t="shared" si="19"/>
        <v>0</v>
      </c>
    </row>
    <row r="578" spans="1:13" ht="47.25" outlineLevel="3">
      <c r="A578" s="101" t="s">
        <v>645</v>
      </c>
      <c r="B578" s="102" t="s">
        <v>242</v>
      </c>
      <c r="C578" s="102" t="s">
        <v>5</v>
      </c>
      <c r="D578" s="102" t="s">
        <v>252</v>
      </c>
      <c r="E578" s="102" t="s">
        <v>1</v>
      </c>
      <c r="F578" s="12">
        <f>F582+F579+F585</f>
        <v>14247946.98</v>
      </c>
      <c r="G578" s="1"/>
      <c r="I578" s="12">
        <v>3617636</v>
      </c>
      <c r="J578" s="1"/>
      <c r="L578" s="135">
        <f t="shared" si="18"/>
        <v>10630310.98</v>
      </c>
      <c r="M578" s="135">
        <f t="shared" si="19"/>
        <v>0</v>
      </c>
    </row>
    <row r="579" spans="1:13" ht="47.25" outlineLevel="3">
      <c r="A579" s="95" t="s">
        <v>591</v>
      </c>
      <c r="B579" s="96" t="s">
        <v>242</v>
      </c>
      <c r="C579" s="96" t="s">
        <v>5</v>
      </c>
      <c r="D579" s="96" t="s">
        <v>418</v>
      </c>
      <c r="E579" s="96" t="s">
        <v>1</v>
      </c>
      <c r="F579" s="97">
        <f>F580</f>
        <v>9786493.98</v>
      </c>
      <c r="G579" s="1"/>
      <c r="I579" s="12"/>
      <c r="J579" s="1"/>
      <c r="L579" s="135"/>
      <c r="M579" s="135"/>
    </row>
    <row r="580" spans="1:13" ht="31.5" outlineLevel="3">
      <c r="A580" s="95" t="s">
        <v>459</v>
      </c>
      <c r="B580" s="96" t="s">
        <v>242</v>
      </c>
      <c r="C580" s="96" t="s">
        <v>5</v>
      </c>
      <c r="D580" s="96" t="s">
        <v>1251</v>
      </c>
      <c r="E580" s="96" t="s">
        <v>1</v>
      </c>
      <c r="F580" s="97">
        <f>F581</f>
        <v>9786493.98</v>
      </c>
      <c r="G580" s="1"/>
      <c r="I580" s="12"/>
      <c r="J580" s="1"/>
      <c r="L580" s="135"/>
      <c r="M580" s="135"/>
    </row>
    <row r="581" spans="1:13" ht="31.5" outlineLevel="3">
      <c r="A581" s="95" t="s">
        <v>700</v>
      </c>
      <c r="B581" s="96" t="s">
        <v>242</v>
      </c>
      <c r="C581" s="96" t="s">
        <v>5</v>
      </c>
      <c r="D581" s="96" t="s">
        <v>1251</v>
      </c>
      <c r="E581" s="96" t="s">
        <v>70</v>
      </c>
      <c r="F581" s="97">
        <f>'Приложение_7 '!G689</f>
        <v>9786493.98</v>
      </c>
      <c r="G581" s="1"/>
      <c r="I581" s="12"/>
      <c r="J581" s="1"/>
      <c r="L581" s="135"/>
      <c r="M581" s="135"/>
    </row>
    <row r="582" spans="1:13" ht="15.75" outlineLevel="4">
      <c r="A582" s="19" t="s">
        <v>574</v>
      </c>
      <c r="B582" s="20" t="s">
        <v>242</v>
      </c>
      <c r="C582" s="20" t="s">
        <v>5</v>
      </c>
      <c r="D582" s="20" t="s">
        <v>274</v>
      </c>
      <c r="E582" s="20" t="s">
        <v>1</v>
      </c>
      <c r="F582" s="13">
        <f>F583</f>
        <v>3617636</v>
      </c>
      <c r="G582" s="2"/>
      <c r="I582" s="13">
        <v>3617636</v>
      </c>
      <c r="J582" s="2"/>
      <c r="L582" s="135">
        <f t="shared" si="18"/>
        <v>0</v>
      </c>
      <c r="M582" s="135">
        <f t="shared" si="19"/>
        <v>0</v>
      </c>
    </row>
    <row r="583" spans="1:13" ht="31.5" outlineLevel="5">
      <c r="A583" s="19" t="s">
        <v>444</v>
      </c>
      <c r="B583" s="20" t="s">
        <v>242</v>
      </c>
      <c r="C583" s="20" t="s">
        <v>5</v>
      </c>
      <c r="D583" s="20" t="s">
        <v>275</v>
      </c>
      <c r="E583" s="20" t="s">
        <v>1</v>
      </c>
      <c r="F583" s="13">
        <f>F584</f>
        <v>3617636</v>
      </c>
      <c r="G583" s="2"/>
      <c r="I583" s="13">
        <v>3617636</v>
      </c>
      <c r="J583" s="2"/>
      <c r="L583" s="135">
        <f t="shared" si="18"/>
        <v>0</v>
      </c>
      <c r="M583" s="135">
        <f t="shared" si="19"/>
        <v>0</v>
      </c>
    </row>
    <row r="584" spans="1:13" ht="31.5" outlineLevel="6">
      <c r="A584" s="19" t="s">
        <v>700</v>
      </c>
      <c r="B584" s="20" t="s">
        <v>242</v>
      </c>
      <c r="C584" s="20" t="s">
        <v>5</v>
      </c>
      <c r="D584" s="20" t="s">
        <v>275</v>
      </c>
      <c r="E584" s="20" t="s">
        <v>70</v>
      </c>
      <c r="F584" s="13">
        <f>'Приложение_7 '!G692</f>
        <v>3617636</v>
      </c>
      <c r="G584" s="2"/>
      <c r="I584" s="13">
        <v>3617636</v>
      </c>
      <c r="J584" s="2"/>
      <c r="L584" s="135">
        <f t="shared" si="18"/>
        <v>0</v>
      </c>
      <c r="M584" s="135">
        <f t="shared" si="19"/>
        <v>0</v>
      </c>
    </row>
    <row r="585" spans="1:13" ht="47.25" outlineLevel="6">
      <c r="A585" s="95" t="s">
        <v>569</v>
      </c>
      <c r="B585" s="96" t="s">
        <v>242</v>
      </c>
      <c r="C585" s="96" t="s">
        <v>5</v>
      </c>
      <c r="D585" s="96" t="s">
        <v>257</v>
      </c>
      <c r="E585" s="96" t="s">
        <v>1</v>
      </c>
      <c r="F585" s="13">
        <f>F586</f>
        <v>843817</v>
      </c>
      <c r="G585" s="2"/>
      <c r="I585" s="13"/>
      <c r="J585" s="2"/>
      <c r="L585" s="135"/>
      <c r="M585" s="135"/>
    </row>
    <row r="586" spans="1:13" ht="31.5" outlineLevel="6">
      <c r="A586" s="95" t="s">
        <v>459</v>
      </c>
      <c r="B586" s="96" t="s">
        <v>242</v>
      </c>
      <c r="C586" s="96" t="s">
        <v>5</v>
      </c>
      <c r="D586" s="96" t="s">
        <v>419</v>
      </c>
      <c r="E586" s="96" t="s">
        <v>1</v>
      </c>
      <c r="F586" s="13">
        <f>F587</f>
        <v>843817</v>
      </c>
      <c r="G586" s="2"/>
      <c r="I586" s="13"/>
      <c r="J586" s="2"/>
      <c r="L586" s="135"/>
      <c r="M586" s="135"/>
    </row>
    <row r="587" spans="1:13" ht="31.5" outlineLevel="6">
      <c r="A587" s="95" t="s">
        <v>700</v>
      </c>
      <c r="B587" s="96" t="s">
        <v>242</v>
      </c>
      <c r="C587" s="96" t="s">
        <v>5</v>
      </c>
      <c r="D587" s="96" t="s">
        <v>419</v>
      </c>
      <c r="E587" s="96" t="s">
        <v>70</v>
      </c>
      <c r="F587" s="13">
        <f>'Приложение_7 '!G695</f>
        <v>843817</v>
      </c>
      <c r="G587" s="2"/>
      <c r="I587" s="13"/>
      <c r="J587" s="2"/>
      <c r="L587" s="135"/>
      <c r="M587" s="135"/>
    </row>
    <row r="588" spans="1:13" ht="31.5" outlineLevel="2">
      <c r="A588" s="101" t="s">
        <v>663</v>
      </c>
      <c r="B588" s="102" t="s">
        <v>242</v>
      </c>
      <c r="C588" s="102" t="s">
        <v>5</v>
      </c>
      <c r="D588" s="102" t="s">
        <v>90</v>
      </c>
      <c r="E588" s="102" t="s">
        <v>1</v>
      </c>
      <c r="F588" s="12">
        <f>F589</f>
        <v>983400</v>
      </c>
      <c r="G588" s="1"/>
      <c r="I588" s="12">
        <v>963400</v>
      </c>
      <c r="J588" s="1"/>
      <c r="L588" s="135">
        <f t="shared" si="18"/>
        <v>20000</v>
      </c>
      <c r="M588" s="135">
        <f t="shared" si="19"/>
        <v>0</v>
      </c>
    </row>
    <row r="589" spans="1:13" ht="47.25" outlineLevel="3">
      <c r="A589" s="101" t="s">
        <v>628</v>
      </c>
      <c r="B589" s="102" t="s">
        <v>242</v>
      </c>
      <c r="C589" s="102" t="s">
        <v>5</v>
      </c>
      <c r="D589" s="102" t="s">
        <v>91</v>
      </c>
      <c r="E589" s="102" t="s">
        <v>1</v>
      </c>
      <c r="F589" s="12">
        <f>F590</f>
        <v>983400</v>
      </c>
      <c r="G589" s="1"/>
      <c r="I589" s="12">
        <v>963400</v>
      </c>
      <c r="J589" s="1"/>
      <c r="L589" s="135">
        <f t="shared" si="18"/>
        <v>20000</v>
      </c>
      <c r="M589" s="135">
        <f t="shared" si="19"/>
        <v>0</v>
      </c>
    </row>
    <row r="590" spans="1:13" ht="31.5" outlineLevel="4">
      <c r="A590" s="19" t="s">
        <v>513</v>
      </c>
      <c r="B590" s="20" t="s">
        <v>242</v>
      </c>
      <c r="C590" s="20" t="s">
        <v>5</v>
      </c>
      <c r="D590" s="20" t="s">
        <v>100</v>
      </c>
      <c r="E590" s="20" t="s">
        <v>1</v>
      </c>
      <c r="F590" s="13">
        <f>F591</f>
        <v>983400</v>
      </c>
      <c r="G590" s="2"/>
      <c r="I590" s="13">
        <v>963400</v>
      </c>
      <c r="J590" s="2"/>
      <c r="L590" s="135">
        <f t="shared" si="18"/>
        <v>20000</v>
      </c>
      <c r="M590" s="135">
        <f t="shared" si="19"/>
        <v>0</v>
      </c>
    </row>
    <row r="591" spans="1:13" ht="31.5" outlineLevel="5">
      <c r="A591" s="19" t="s">
        <v>444</v>
      </c>
      <c r="B591" s="20" t="s">
        <v>242</v>
      </c>
      <c r="C591" s="20" t="s">
        <v>5</v>
      </c>
      <c r="D591" s="20" t="s">
        <v>101</v>
      </c>
      <c r="E591" s="20" t="s">
        <v>1</v>
      </c>
      <c r="F591" s="13">
        <f>F592</f>
        <v>983400</v>
      </c>
      <c r="G591" s="2"/>
      <c r="I591" s="13">
        <v>963400</v>
      </c>
      <c r="J591" s="2"/>
      <c r="L591" s="135">
        <f t="shared" si="18"/>
        <v>20000</v>
      </c>
      <c r="M591" s="135">
        <f t="shared" si="19"/>
        <v>0</v>
      </c>
    </row>
    <row r="592" spans="1:13" ht="31.5" outlineLevel="6">
      <c r="A592" s="19" t="s">
        <v>700</v>
      </c>
      <c r="B592" s="20" t="s">
        <v>242</v>
      </c>
      <c r="C592" s="20" t="s">
        <v>5</v>
      </c>
      <c r="D592" s="20" t="s">
        <v>101</v>
      </c>
      <c r="E592" s="20" t="s">
        <v>70</v>
      </c>
      <c r="F592" s="13">
        <f>'Приложение_7 '!G700</f>
        <v>983400</v>
      </c>
      <c r="G592" s="2"/>
      <c r="I592" s="13">
        <v>963400</v>
      </c>
      <c r="J592" s="2"/>
      <c r="L592" s="135">
        <f t="shared" si="18"/>
        <v>20000</v>
      </c>
      <c r="M592" s="135">
        <f t="shared" si="19"/>
        <v>0</v>
      </c>
    </row>
    <row r="593" spans="1:13" s="134" customFormat="1" ht="24.75" customHeight="1" outlineLevel="1">
      <c r="A593" s="101" t="s">
        <v>686</v>
      </c>
      <c r="B593" s="102" t="s">
        <v>242</v>
      </c>
      <c r="C593" s="102" t="s">
        <v>14</v>
      </c>
      <c r="D593" s="102" t="s">
        <v>4</v>
      </c>
      <c r="E593" s="102" t="s">
        <v>1</v>
      </c>
      <c r="F593" s="12">
        <f>F594+F613+F632</f>
        <v>280236885.57</v>
      </c>
      <c r="G593" s="12">
        <f>G594+G613+G632</f>
        <v>6634616</v>
      </c>
      <c r="I593" s="12">
        <v>280236885.57</v>
      </c>
      <c r="J593" s="1">
        <f>J594+J613</f>
        <v>6634616</v>
      </c>
      <c r="L593" s="135">
        <f t="shared" si="18"/>
        <v>0</v>
      </c>
      <c r="M593" s="135">
        <f t="shared" si="19"/>
        <v>0</v>
      </c>
    </row>
    <row r="594" spans="1:13" ht="31.5" outlineLevel="2">
      <c r="A594" s="101" t="s">
        <v>661</v>
      </c>
      <c r="B594" s="102" t="s">
        <v>242</v>
      </c>
      <c r="C594" s="102" t="s">
        <v>14</v>
      </c>
      <c r="D594" s="102" t="s">
        <v>23</v>
      </c>
      <c r="E594" s="102" t="s">
        <v>1</v>
      </c>
      <c r="F594" s="12">
        <f>F595+F606</f>
        <v>214209908.44</v>
      </c>
      <c r="G594" s="12">
        <f>G595+G606</f>
        <v>5845011.44</v>
      </c>
      <c r="I594" s="12">
        <v>214209908.44</v>
      </c>
      <c r="J594" s="1">
        <f>J595</f>
        <v>5845011.44</v>
      </c>
      <c r="L594" s="135">
        <f t="shared" si="18"/>
        <v>0</v>
      </c>
      <c r="M594" s="135">
        <f t="shared" si="19"/>
        <v>0</v>
      </c>
    </row>
    <row r="595" spans="1:13" ht="47.25" outlineLevel="3">
      <c r="A595" s="101" t="s">
        <v>646</v>
      </c>
      <c r="B595" s="102" t="s">
        <v>242</v>
      </c>
      <c r="C595" s="102" t="s">
        <v>14</v>
      </c>
      <c r="D595" s="102" t="s">
        <v>259</v>
      </c>
      <c r="E595" s="102" t="s">
        <v>1</v>
      </c>
      <c r="F595" s="12">
        <f>F596+F603</f>
        <v>213276171.44</v>
      </c>
      <c r="G595" s="12">
        <f>G596+G603</f>
        <v>5845011.44</v>
      </c>
      <c r="I595" s="12">
        <v>213276171.44</v>
      </c>
      <c r="J595" s="1">
        <f>J596</f>
        <v>5845011.44</v>
      </c>
      <c r="L595" s="135">
        <f t="shared" si="18"/>
        <v>0</v>
      </c>
      <c r="M595" s="135">
        <f t="shared" si="19"/>
        <v>0</v>
      </c>
    </row>
    <row r="596" spans="1:13" ht="31.5" outlineLevel="4">
      <c r="A596" s="19" t="s">
        <v>575</v>
      </c>
      <c r="B596" s="20" t="s">
        <v>242</v>
      </c>
      <c r="C596" s="20" t="s">
        <v>14</v>
      </c>
      <c r="D596" s="20" t="s">
        <v>276</v>
      </c>
      <c r="E596" s="20" t="s">
        <v>1</v>
      </c>
      <c r="F596" s="13">
        <f>F597+F599+F601</f>
        <v>209853851.44</v>
      </c>
      <c r="G596" s="13">
        <f>G597+G599+G601</f>
        <v>5845011.44</v>
      </c>
      <c r="I596" s="13">
        <v>209853851.44</v>
      </c>
      <c r="J596" s="2">
        <f>J599</f>
        <v>5845011.44</v>
      </c>
      <c r="L596" s="135">
        <f t="shared" si="18"/>
        <v>0</v>
      </c>
      <c r="M596" s="135">
        <f t="shared" si="19"/>
        <v>0</v>
      </c>
    </row>
    <row r="597" spans="1:13" ht="63" outlineLevel="5">
      <c r="A597" s="19" t="s">
        <v>446</v>
      </c>
      <c r="B597" s="20" t="s">
        <v>242</v>
      </c>
      <c r="C597" s="20" t="s">
        <v>14</v>
      </c>
      <c r="D597" s="20" t="s">
        <v>277</v>
      </c>
      <c r="E597" s="20" t="s">
        <v>1</v>
      </c>
      <c r="F597" s="13">
        <f>F598</f>
        <v>201050490</v>
      </c>
      <c r="G597" s="2"/>
      <c r="I597" s="13">
        <v>201050490</v>
      </c>
      <c r="J597" s="2"/>
      <c r="L597" s="135">
        <f t="shared" si="18"/>
        <v>0</v>
      </c>
      <c r="M597" s="135">
        <f t="shared" si="19"/>
        <v>0</v>
      </c>
    </row>
    <row r="598" spans="1:13" ht="31.5" outlineLevel="6">
      <c r="A598" s="19" t="s">
        <v>700</v>
      </c>
      <c r="B598" s="20" t="s">
        <v>242</v>
      </c>
      <c r="C598" s="20" t="s">
        <v>14</v>
      </c>
      <c r="D598" s="20" t="s">
        <v>277</v>
      </c>
      <c r="E598" s="20" t="s">
        <v>70</v>
      </c>
      <c r="F598" s="13">
        <f>'Приложение_7 '!G706</f>
        <v>201050490</v>
      </c>
      <c r="G598" s="2"/>
      <c r="I598" s="13">
        <v>201050490</v>
      </c>
      <c r="J598" s="2"/>
      <c r="L598" s="135">
        <f t="shared" si="18"/>
        <v>0</v>
      </c>
      <c r="M598" s="135">
        <f t="shared" si="19"/>
        <v>0</v>
      </c>
    </row>
    <row r="599" spans="1:13" ht="63" outlineLevel="5">
      <c r="A599" s="19" t="s">
        <v>468</v>
      </c>
      <c r="B599" s="20" t="s">
        <v>242</v>
      </c>
      <c r="C599" s="20" t="s">
        <v>14</v>
      </c>
      <c r="D599" s="20" t="s">
        <v>278</v>
      </c>
      <c r="E599" s="20" t="s">
        <v>1</v>
      </c>
      <c r="F599" s="13">
        <f>F600</f>
        <v>5845011.44</v>
      </c>
      <c r="G599" s="13">
        <f>G600</f>
        <v>5845011.44</v>
      </c>
      <c r="I599" s="13">
        <v>5845011.44</v>
      </c>
      <c r="J599" s="13">
        <v>5845011.44</v>
      </c>
      <c r="L599" s="135">
        <f t="shared" si="18"/>
        <v>0</v>
      </c>
      <c r="M599" s="135">
        <f t="shared" si="19"/>
        <v>0</v>
      </c>
    </row>
    <row r="600" spans="1:13" ht="31.5" outlineLevel="6">
      <c r="A600" s="19" t="s">
        <v>700</v>
      </c>
      <c r="B600" s="20" t="s">
        <v>242</v>
      </c>
      <c r="C600" s="20" t="s">
        <v>14</v>
      </c>
      <c r="D600" s="20" t="s">
        <v>278</v>
      </c>
      <c r="E600" s="20" t="s">
        <v>70</v>
      </c>
      <c r="F600" s="13">
        <f>'Приложение_7 '!G708</f>
        <v>5845011.44</v>
      </c>
      <c r="G600" s="13">
        <f>F600</f>
        <v>5845011.44</v>
      </c>
      <c r="I600" s="13">
        <v>5845011.44</v>
      </c>
      <c r="J600" s="13">
        <v>5845011.44</v>
      </c>
      <c r="L600" s="135">
        <f t="shared" si="18"/>
        <v>0</v>
      </c>
      <c r="M600" s="135">
        <f t="shared" si="19"/>
        <v>0</v>
      </c>
    </row>
    <row r="601" spans="1:13" ht="63" outlineLevel="5">
      <c r="A601" s="19" t="s">
        <v>468</v>
      </c>
      <c r="B601" s="20" t="s">
        <v>242</v>
      </c>
      <c r="C601" s="20" t="s">
        <v>14</v>
      </c>
      <c r="D601" s="20" t="s">
        <v>279</v>
      </c>
      <c r="E601" s="20" t="s">
        <v>1</v>
      </c>
      <c r="F601" s="13">
        <f>F602</f>
        <v>2958350</v>
      </c>
      <c r="G601" s="2"/>
      <c r="I601" s="13">
        <v>2958350</v>
      </c>
      <c r="J601" s="2"/>
      <c r="L601" s="135">
        <f t="shared" si="18"/>
        <v>0</v>
      </c>
      <c r="M601" s="135">
        <f t="shared" si="19"/>
        <v>0</v>
      </c>
    </row>
    <row r="602" spans="1:13" ht="31.5" outlineLevel="6">
      <c r="A602" s="19" t="s">
        <v>700</v>
      </c>
      <c r="B602" s="20" t="s">
        <v>242</v>
      </c>
      <c r="C602" s="20" t="s">
        <v>14</v>
      </c>
      <c r="D602" s="20" t="s">
        <v>279</v>
      </c>
      <c r="E602" s="20" t="s">
        <v>70</v>
      </c>
      <c r="F602" s="13">
        <f>'Приложение_7 '!G710</f>
        <v>2958350</v>
      </c>
      <c r="G602" s="2"/>
      <c r="I602" s="13">
        <v>2958350</v>
      </c>
      <c r="J602" s="2"/>
      <c r="L602" s="135">
        <f t="shared" si="18"/>
        <v>0</v>
      </c>
      <c r="M602" s="135">
        <f t="shared" si="19"/>
        <v>0</v>
      </c>
    </row>
    <row r="603" spans="1:13" ht="15.75" outlineLevel="4">
      <c r="A603" s="19" t="s">
        <v>566</v>
      </c>
      <c r="B603" s="20" t="s">
        <v>242</v>
      </c>
      <c r="C603" s="20" t="s">
        <v>14</v>
      </c>
      <c r="D603" s="20" t="s">
        <v>280</v>
      </c>
      <c r="E603" s="20" t="s">
        <v>1</v>
      </c>
      <c r="F603" s="13">
        <f>F604</f>
        <v>3422320</v>
      </c>
      <c r="G603" s="2"/>
      <c r="I603" s="13">
        <v>3422320</v>
      </c>
      <c r="J603" s="2"/>
      <c r="L603" s="135">
        <f t="shared" si="18"/>
        <v>0</v>
      </c>
      <c r="M603" s="135">
        <f t="shared" si="19"/>
        <v>0</v>
      </c>
    </row>
    <row r="604" spans="1:13" ht="63" outlineLevel="5">
      <c r="A604" s="19" t="s">
        <v>435</v>
      </c>
      <c r="B604" s="20" t="s">
        <v>242</v>
      </c>
      <c r="C604" s="20" t="s">
        <v>14</v>
      </c>
      <c r="D604" s="20" t="s">
        <v>281</v>
      </c>
      <c r="E604" s="20" t="s">
        <v>1</v>
      </c>
      <c r="F604" s="13">
        <f>F605</f>
        <v>3422320</v>
      </c>
      <c r="G604" s="2"/>
      <c r="I604" s="13">
        <v>3422320</v>
      </c>
      <c r="J604" s="2"/>
      <c r="L604" s="135">
        <f t="shared" si="18"/>
        <v>0</v>
      </c>
      <c r="M604" s="135">
        <f t="shared" si="19"/>
        <v>0</v>
      </c>
    </row>
    <row r="605" spans="1:13" ht="31.5" outlineLevel="6">
      <c r="A605" s="19" t="s">
        <v>700</v>
      </c>
      <c r="B605" s="20" t="s">
        <v>242</v>
      </c>
      <c r="C605" s="20" t="s">
        <v>14</v>
      </c>
      <c r="D605" s="20" t="s">
        <v>281</v>
      </c>
      <c r="E605" s="20" t="s">
        <v>70</v>
      </c>
      <c r="F605" s="13">
        <f>'Приложение_7 '!G713</f>
        <v>3422320</v>
      </c>
      <c r="G605" s="2"/>
      <c r="I605" s="13">
        <v>3422320</v>
      </c>
      <c r="J605" s="2"/>
      <c r="L605" s="135">
        <f t="shared" si="18"/>
        <v>0</v>
      </c>
      <c r="M605" s="135">
        <f t="shared" si="19"/>
        <v>0</v>
      </c>
    </row>
    <row r="606" spans="1:13" ht="47.25" outlineLevel="3">
      <c r="A606" s="101" t="s">
        <v>645</v>
      </c>
      <c r="B606" s="102" t="s">
        <v>242</v>
      </c>
      <c r="C606" s="102" t="s">
        <v>14</v>
      </c>
      <c r="D606" s="102" t="s">
        <v>252</v>
      </c>
      <c r="E606" s="102" t="s">
        <v>1</v>
      </c>
      <c r="F606" s="12">
        <f>F607+F610</f>
        <v>933737</v>
      </c>
      <c r="G606" s="1"/>
      <c r="I606" s="12">
        <v>933737</v>
      </c>
      <c r="J606" s="1"/>
      <c r="L606" s="135">
        <f t="shared" si="18"/>
        <v>0</v>
      </c>
      <c r="M606" s="135">
        <f t="shared" si="19"/>
        <v>0</v>
      </c>
    </row>
    <row r="607" spans="1:13" ht="31.5" outlineLevel="4">
      <c r="A607" s="19" t="s">
        <v>568</v>
      </c>
      <c r="B607" s="20" t="s">
        <v>242</v>
      </c>
      <c r="C607" s="20" t="s">
        <v>14</v>
      </c>
      <c r="D607" s="20" t="s">
        <v>255</v>
      </c>
      <c r="E607" s="20" t="s">
        <v>1</v>
      </c>
      <c r="F607" s="13">
        <f>F608</f>
        <v>464000</v>
      </c>
      <c r="G607" s="1"/>
      <c r="I607" s="13">
        <v>464000</v>
      </c>
      <c r="J607" s="1"/>
      <c r="L607" s="135">
        <f t="shared" si="18"/>
        <v>0</v>
      </c>
      <c r="M607" s="135">
        <f t="shared" si="19"/>
        <v>0</v>
      </c>
    </row>
    <row r="608" spans="1:13" ht="31.5" outlineLevel="5">
      <c r="A608" s="19" t="s">
        <v>444</v>
      </c>
      <c r="B608" s="20" t="s">
        <v>242</v>
      </c>
      <c r="C608" s="20" t="s">
        <v>14</v>
      </c>
      <c r="D608" s="20" t="s">
        <v>256</v>
      </c>
      <c r="E608" s="20" t="s">
        <v>1</v>
      </c>
      <c r="F608" s="13">
        <f>F609</f>
        <v>464000</v>
      </c>
      <c r="G608" s="2"/>
      <c r="I608" s="13">
        <v>464000</v>
      </c>
      <c r="J608" s="2"/>
      <c r="L608" s="135">
        <f t="shared" si="18"/>
        <v>0</v>
      </c>
      <c r="M608" s="135">
        <f t="shared" si="19"/>
        <v>0</v>
      </c>
    </row>
    <row r="609" spans="1:13" ht="31.5" outlineLevel="6">
      <c r="A609" s="19" t="s">
        <v>700</v>
      </c>
      <c r="B609" s="20" t="s">
        <v>242</v>
      </c>
      <c r="C609" s="20" t="s">
        <v>14</v>
      </c>
      <c r="D609" s="20" t="s">
        <v>256</v>
      </c>
      <c r="E609" s="20" t="s">
        <v>70</v>
      </c>
      <c r="F609" s="13">
        <f>'Приложение_7 '!G717</f>
        <v>464000</v>
      </c>
      <c r="G609" s="2"/>
      <c r="I609" s="13">
        <v>464000</v>
      </c>
      <c r="J609" s="2"/>
      <c r="L609" s="135">
        <f t="shared" si="18"/>
        <v>0</v>
      </c>
      <c r="M609" s="135">
        <f t="shared" si="19"/>
        <v>0</v>
      </c>
    </row>
    <row r="610" spans="1:13" ht="47.25" outlineLevel="4">
      <c r="A610" s="19" t="s">
        <v>569</v>
      </c>
      <c r="B610" s="20" t="s">
        <v>242</v>
      </c>
      <c r="C610" s="20" t="s">
        <v>14</v>
      </c>
      <c r="D610" s="20" t="s">
        <v>257</v>
      </c>
      <c r="E610" s="20" t="s">
        <v>1</v>
      </c>
      <c r="F610" s="13">
        <f>F611</f>
        <v>469737</v>
      </c>
      <c r="G610" s="2"/>
      <c r="I610" s="13">
        <v>469737</v>
      </c>
      <c r="J610" s="2"/>
      <c r="L610" s="135">
        <f t="shared" si="18"/>
        <v>0</v>
      </c>
      <c r="M610" s="135">
        <f t="shared" si="19"/>
        <v>0</v>
      </c>
    </row>
    <row r="611" spans="1:13" ht="31.5" outlineLevel="5">
      <c r="A611" s="19" t="s">
        <v>444</v>
      </c>
      <c r="B611" s="20" t="s">
        <v>242</v>
      </c>
      <c r="C611" s="20" t="s">
        <v>14</v>
      </c>
      <c r="D611" s="20" t="s">
        <v>258</v>
      </c>
      <c r="E611" s="20" t="s">
        <v>1</v>
      </c>
      <c r="F611" s="13">
        <f>F612</f>
        <v>469737</v>
      </c>
      <c r="G611" s="2"/>
      <c r="I611" s="13">
        <v>469737</v>
      </c>
      <c r="J611" s="2"/>
      <c r="L611" s="135">
        <f t="shared" si="18"/>
        <v>0</v>
      </c>
      <c r="M611" s="135">
        <f t="shared" si="19"/>
        <v>0</v>
      </c>
    </row>
    <row r="612" spans="1:13" ht="31.5" outlineLevel="6">
      <c r="A612" s="19" t="s">
        <v>700</v>
      </c>
      <c r="B612" s="20" t="s">
        <v>242</v>
      </c>
      <c r="C612" s="20" t="s">
        <v>14</v>
      </c>
      <c r="D612" s="20" t="s">
        <v>258</v>
      </c>
      <c r="E612" s="20" t="s">
        <v>70</v>
      </c>
      <c r="F612" s="13">
        <f>'Приложение_7 '!G720</f>
        <v>469737</v>
      </c>
      <c r="G612" s="2"/>
      <c r="I612" s="13">
        <v>469737</v>
      </c>
      <c r="J612" s="2"/>
      <c r="L612" s="135">
        <f t="shared" si="18"/>
        <v>0</v>
      </c>
      <c r="M612" s="135">
        <f t="shared" si="19"/>
        <v>0</v>
      </c>
    </row>
    <row r="613" spans="1:13" ht="47.25" outlineLevel="2">
      <c r="A613" s="101" t="s">
        <v>665</v>
      </c>
      <c r="B613" s="102" t="s">
        <v>242</v>
      </c>
      <c r="C613" s="102" t="s">
        <v>14</v>
      </c>
      <c r="D613" s="102" t="s">
        <v>282</v>
      </c>
      <c r="E613" s="102" t="s">
        <v>1</v>
      </c>
      <c r="F613" s="12">
        <f>F614</f>
        <v>64376348.13</v>
      </c>
      <c r="G613" s="12">
        <f>G614</f>
        <v>789604.56</v>
      </c>
      <c r="I613" s="12">
        <v>64376348.13</v>
      </c>
      <c r="J613" s="1">
        <f>J614</f>
        <v>789604.56</v>
      </c>
      <c r="L613" s="135">
        <f t="shared" si="18"/>
        <v>0</v>
      </c>
      <c r="M613" s="135">
        <f t="shared" si="19"/>
        <v>0</v>
      </c>
    </row>
    <row r="614" spans="1:13" ht="47.25" outlineLevel="3">
      <c r="A614" s="101" t="s">
        <v>647</v>
      </c>
      <c r="B614" s="102" t="s">
        <v>242</v>
      </c>
      <c r="C614" s="102" t="s">
        <v>14</v>
      </c>
      <c r="D614" s="102" t="s">
        <v>283</v>
      </c>
      <c r="E614" s="102" t="s">
        <v>1</v>
      </c>
      <c r="F614" s="12">
        <f>F615+F622+F629</f>
        <v>64376348.13</v>
      </c>
      <c r="G614" s="12">
        <f>G615+G622+G629</f>
        <v>789604.56</v>
      </c>
      <c r="I614" s="12">
        <v>64376348.13</v>
      </c>
      <c r="J614" s="1">
        <f>J615+J622</f>
        <v>789604.56</v>
      </c>
      <c r="L614" s="135">
        <f t="shared" si="18"/>
        <v>0</v>
      </c>
      <c r="M614" s="135">
        <f t="shared" si="19"/>
        <v>0</v>
      </c>
    </row>
    <row r="615" spans="1:13" ht="31.5" outlineLevel="4">
      <c r="A615" s="19" t="s">
        <v>576</v>
      </c>
      <c r="B615" s="20" t="s">
        <v>242</v>
      </c>
      <c r="C615" s="20" t="s">
        <v>14</v>
      </c>
      <c r="D615" s="20" t="s">
        <v>284</v>
      </c>
      <c r="E615" s="20" t="s">
        <v>1</v>
      </c>
      <c r="F615" s="13">
        <f>F616+F618+F620</f>
        <v>43300440.22</v>
      </c>
      <c r="G615" s="13">
        <f>G616+G618+G620</f>
        <v>544827.14</v>
      </c>
      <c r="I615" s="13">
        <v>43300440.22</v>
      </c>
      <c r="J615" s="2">
        <f>J618</f>
        <v>544827.14</v>
      </c>
      <c r="L615" s="135">
        <f t="shared" si="18"/>
        <v>0</v>
      </c>
      <c r="M615" s="135">
        <f t="shared" si="19"/>
        <v>0</v>
      </c>
    </row>
    <row r="616" spans="1:13" ht="63" outlineLevel="5">
      <c r="A616" s="19" t="s">
        <v>446</v>
      </c>
      <c r="B616" s="20" t="s">
        <v>242</v>
      </c>
      <c r="C616" s="20" t="s">
        <v>14</v>
      </c>
      <c r="D616" s="20" t="s">
        <v>285</v>
      </c>
      <c r="E616" s="20" t="s">
        <v>1</v>
      </c>
      <c r="F616" s="13">
        <f>F617</f>
        <v>41030262.86</v>
      </c>
      <c r="G616" s="2"/>
      <c r="I616" s="13">
        <v>41030262.86</v>
      </c>
      <c r="J616" s="2"/>
      <c r="L616" s="135">
        <f t="shared" si="18"/>
        <v>0</v>
      </c>
      <c r="M616" s="135">
        <f t="shared" si="19"/>
        <v>0</v>
      </c>
    </row>
    <row r="617" spans="1:13" ht="31.5" outlineLevel="6">
      <c r="A617" s="19" t="s">
        <v>700</v>
      </c>
      <c r="B617" s="20" t="s">
        <v>242</v>
      </c>
      <c r="C617" s="20" t="s">
        <v>14</v>
      </c>
      <c r="D617" s="20" t="s">
        <v>285</v>
      </c>
      <c r="E617" s="20" t="s">
        <v>70</v>
      </c>
      <c r="F617" s="13">
        <f>'Приложение_7 '!G852</f>
        <v>41030262.86</v>
      </c>
      <c r="G617" s="2"/>
      <c r="I617" s="13">
        <v>41030262.86</v>
      </c>
      <c r="J617" s="2"/>
      <c r="L617" s="135">
        <f t="shared" si="18"/>
        <v>0</v>
      </c>
      <c r="M617" s="135">
        <f t="shared" si="19"/>
        <v>0</v>
      </c>
    </row>
    <row r="618" spans="1:13" ht="63" outlineLevel="5">
      <c r="A618" s="19" t="s">
        <v>468</v>
      </c>
      <c r="B618" s="20" t="s">
        <v>242</v>
      </c>
      <c r="C618" s="20" t="s">
        <v>14</v>
      </c>
      <c r="D618" s="20" t="s">
        <v>286</v>
      </c>
      <c r="E618" s="20" t="s">
        <v>1</v>
      </c>
      <c r="F618" s="13">
        <f>F619</f>
        <v>544827.14</v>
      </c>
      <c r="G618" s="13">
        <f>G619</f>
        <v>544827.14</v>
      </c>
      <c r="I618" s="13">
        <v>544827.14</v>
      </c>
      <c r="J618" s="13">
        <v>544827.14</v>
      </c>
      <c r="L618" s="135">
        <f t="shared" si="18"/>
        <v>0</v>
      </c>
      <c r="M618" s="135">
        <f t="shared" si="19"/>
        <v>0</v>
      </c>
    </row>
    <row r="619" spans="1:13" ht="31.5" outlineLevel="6">
      <c r="A619" s="19" t="s">
        <v>700</v>
      </c>
      <c r="B619" s="20" t="s">
        <v>242</v>
      </c>
      <c r="C619" s="20" t="s">
        <v>14</v>
      </c>
      <c r="D619" s="20" t="s">
        <v>286</v>
      </c>
      <c r="E619" s="20" t="s">
        <v>70</v>
      </c>
      <c r="F619" s="13">
        <f>'Приложение_7 '!G854</f>
        <v>544827.14</v>
      </c>
      <c r="G619" s="13">
        <f>F619</f>
        <v>544827.14</v>
      </c>
      <c r="I619" s="13">
        <v>544827.14</v>
      </c>
      <c r="J619" s="13">
        <v>544827.14</v>
      </c>
      <c r="L619" s="135">
        <f t="shared" si="18"/>
        <v>0</v>
      </c>
      <c r="M619" s="135">
        <f t="shared" si="19"/>
        <v>0</v>
      </c>
    </row>
    <row r="620" spans="1:13" ht="63" outlineLevel="5">
      <c r="A620" s="19" t="s">
        <v>468</v>
      </c>
      <c r="B620" s="20" t="s">
        <v>242</v>
      </c>
      <c r="C620" s="20" t="s">
        <v>14</v>
      </c>
      <c r="D620" s="20" t="s">
        <v>287</v>
      </c>
      <c r="E620" s="20" t="s">
        <v>1</v>
      </c>
      <c r="F620" s="13">
        <f>F621</f>
        <v>1725350.22</v>
      </c>
      <c r="G620" s="2"/>
      <c r="I620" s="13">
        <v>1725350.22</v>
      </c>
      <c r="J620" s="2"/>
      <c r="L620" s="135">
        <f t="shared" si="18"/>
        <v>0</v>
      </c>
      <c r="M620" s="135">
        <f t="shared" si="19"/>
        <v>0</v>
      </c>
    </row>
    <row r="621" spans="1:13" ht="31.5" outlineLevel="6">
      <c r="A621" s="19" t="s">
        <v>700</v>
      </c>
      <c r="B621" s="20" t="s">
        <v>242</v>
      </c>
      <c r="C621" s="20" t="s">
        <v>14</v>
      </c>
      <c r="D621" s="20" t="s">
        <v>287</v>
      </c>
      <c r="E621" s="20" t="s">
        <v>70</v>
      </c>
      <c r="F621" s="13">
        <f>'Приложение_7 '!G856</f>
        <v>1725350.22</v>
      </c>
      <c r="G621" s="2"/>
      <c r="I621" s="13">
        <v>1725350.22</v>
      </c>
      <c r="J621" s="2"/>
      <c r="L621" s="135">
        <f t="shared" si="18"/>
        <v>0</v>
      </c>
      <c r="M621" s="135">
        <f t="shared" si="19"/>
        <v>0</v>
      </c>
    </row>
    <row r="622" spans="1:13" ht="31.5" outlineLevel="4">
      <c r="A622" s="19" t="s">
        <v>577</v>
      </c>
      <c r="B622" s="20" t="s">
        <v>242</v>
      </c>
      <c r="C622" s="20" t="s">
        <v>14</v>
      </c>
      <c r="D622" s="20" t="s">
        <v>288</v>
      </c>
      <c r="E622" s="20" t="s">
        <v>1</v>
      </c>
      <c r="F622" s="13">
        <f>F623+F625+F627</f>
        <v>20043383.910000004</v>
      </c>
      <c r="G622" s="13">
        <f>G623+G625+G627</f>
        <v>244777.42</v>
      </c>
      <c r="I622" s="13">
        <v>20043383.91</v>
      </c>
      <c r="J622" s="2">
        <f>J625</f>
        <v>244777.42</v>
      </c>
      <c r="L622" s="135">
        <f t="shared" si="18"/>
        <v>0</v>
      </c>
      <c r="M622" s="135">
        <f t="shared" si="19"/>
        <v>0</v>
      </c>
    </row>
    <row r="623" spans="1:13" ht="63" outlineLevel="5">
      <c r="A623" s="19" t="s">
        <v>446</v>
      </c>
      <c r="B623" s="20" t="s">
        <v>242</v>
      </c>
      <c r="C623" s="20" t="s">
        <v>14</v>
      </c>
      <c r="D623" s="20" t="s">
        <v>289</v>
      </c>
      <c r="E623" s="20" t="s">
        <v>1</v>
      </c>
      <c r="F623" s="13">
        <f>F624</f>
        <v>19023449.14</v>
      </c>
      <c r="G623" s="2"/>
      <c r="I623" s="13">
        <v>19023449.14</v>
      </c>
      <c r="J623" s="2"/>
      <c r="L623" s="135">
        <f t="shared" si="18"/>
        <v>0</v>
      </c>
      <c r="M623" s="135">
        <f t="shared" si="19"/>
        <v>0</v>
      </c>
    </row>
    <row r="624" spans="1:13" ht="31.5" outlineLevel="6">
      <c r="A624" s="19" t="s">
        <v>700</v>
      </c>
      <c r="B624" s="20" t="s">
        <v>242</v>
      </c>
      <c r="C624" s="20" t="s">
        <v>14</v>
      </c>
      <c r="D624" s="20" t="s">
        <v>289</v>
      </c>
      <c r="E624" s="20" t="s">
        <v>70</v>
      </c>
      <c r="F624" s="13">
        <f>'Приложение_7 '!G859</f>
        <v>19023449.14</v>
      </c>
      <c r="G624" s="2"/>
      <c r="I624" s="13">
        <v>19023449.14</v>
      </c>
      <c r="J624" s="2"/>
      <c r="L624" s="135">
        <f t="shared" si="18"/>
        <v>0</v>
      </c>
      <c r="M624" s="135">
        <f t="shared" si="19"/>
        <v>0</v>
      </c>
    </row>
    <row r="625" spans="1:13" ht="63" outlineLevel="5">
      <c r="A625" s="19" t="s">
        <v>468</v>
      </c>
      <c r="B625" s="20" t="s">
        <v>242</v>
      </c>
      <c r="C625" s="20" t="s">
        <v>14</v>
      </c>
      <c r="D625" s="20" t="s">
        <v>290</v>
      </c>
      <c r="E625" s="20" t="s">
        <v>1</v>
      </c>
      <c r="F625" s="13">
        <f>F626</f>
        <v>244777.42</v>
      </c>
      <c r="G625" s="13">
        <f>G626</f>
        <v>244777.42</v>
      </c>
      <c r="I625" s="13">
        <v>244777.42</v>
      </c>
      <c r="J625" s="13">
        <v>244777.42</v>
      </c>
      <c r="L625" s="135">
        <f t="shared" si="18"/>
        <v>0</v>
      </c>
      <c r="M625" s="135">
        <f t="shared" si="19"/>
        <v>0</v>
      </c>
    </row>
    <row r="626" spans="1:13" ht="31.5" outlineLevel="6">
      <c r="A626" s="19" t="s">
        <v>700</v>
      </c>
      <c r="B626" s="20" t="s">
        <v>242</v>
      </c>
      <c r="C626" s="20" t="s">
        <v>14</v>
      </c>
      <c r="D626" s="20" t="s">
        <v>290</v>
      </c>
      <c r="E626" s="20" t="s">
        <v>70</v>
      </c>
      <c r="F626" s="13">
        <f>'Приложение_7 '!G861</f>
        <v>244777.42</v>
      </c>
      <c r="G626" s="13">
        <f>F626</f>
        <v>244777.42</v>
      </c>
      <c r="I626" s="13">
        <v>244777.42</v>
      </c>
      <c r="J626" s="13">
        <v>244777.42</v>
      </c>
      <c r="L626" s="135">
        <f t="shared" si="18"/>
        <v>0</v>
      </c>
      <c r="M626" s="135">
        <f t="shared" si="19"/>
        <v>0</v>
      </c>
    </row>
    <row r="627" spans="1:13" ht="63" outlineLevel="5">
      <c r="A627" s="19" t="s">
        <v>468</v>
      </c>
      <c r="B627" s="20" t="s">
        <v>242</v>
      </c>
      <c r="C627" s="20" t="s">
        <v>14</v>
      </c>
      <c r="D627" s="20" t="s">
        <v>291</v>
      </c>
      <c r="E627" s="20" t="s">
        <v>1</v>
      </c>
      <c r="F627" s="13">
        <f>F628</f>
        <v>775157.35</v>
      </c>
      <c r="G627" s="2"/>
      <c r="I627" s="13">
        <v>775157.35</v>
      </c>
      <c r="J627" s="2"/>
      <c r="L627" s="135">
        <f t="shared" si="18"/>
        <v>0</v>
      </c>
      <c r="M627" s="135">
        <f t="shared" si="19"/>
        <v>0</v>
      </c>
    </row>
    <row r="628" spans="1:13" ht="31.5" outlineLevel="6">
      <c r="A628" s="19" t="s">
        <v>700</v>
      </c>
      <c r="B628" s="20" t="s">
        <v>242</v>
      </c>
      <c r="C628" s="20" t="s">
        <v>14</v>
      </c>
      <c r="D628" s="20" t="s">
        <v>291</v>
      </c>
      <c r="E628" s="20" t="s">
        <v>70</v>
      </c>
      <c r="F628" s="13">
        <f>'Приложение_7 '!G863</f>
        <v>775157.35</v>
      </c>
      <c r="G628" s="2"/>
      <c r="I628" s="13">
        <v>775157.35</v>
      </c>
      <c r="J628" s="2"/>
      <c r="L628" s="135">
        <f t="shared" si="18"/>
        <v>0</v>
      </c>
      <c r="M628" s="135">
        <f t="shared" si="19"/>
        <v>0</v>
      </c>
    </row>
    <row r="629" spans="1:13" ht="15.75" outlineLevel="4">
      <c r="A629" s="19" t="s">
        <v>566</v>
      </c>
      <c r="B629" s="20" t="s">
        <v>242</v>
      </c>
      <c r="C629" s="20" t="s">
        <v>14</v>
      </c>
      <c r="D629" s="20" t="s">
        <v>292</v>
      </c>
      <c r="E629" s="20" t="s">
        <v>1</v>
      </c>
      <c r="F629" s="13">
        <f>F630</f>
        <v>1032524</v>
      </c>
      <c r="G629" s="2"/>
      <c r="I629" s="13">
        <v>1032524</v>
      </c>
      <c r="J629" s="2"/>
      <c r="L629" s="135">
        <f t="shared" si="18"/>
        <v>0</v>
      </c>
      <c r="M629" s="135">
        <f t="shared" si="19"/>
        <v>0</v>
      </c>
    </row>
    <row r="630" spans="1:13" ht="63" outlineLevel="5">
      <c r="A630" s="19" t="s">
        <v>435</v>
      </c>
      <c r="B630" s="20" t="s">
        <v>242</v>
      </c>
      <c r="C630" s="20" t="s">
        <v>14</v>
      </c>
      <c r="D630" s="20" t="s">
        <v>293</v>
      </c>
      <c r="E630" s="20" t="s">
        <v>1</v>
      </c>
      <c r="F630" s="13">
        <f>F631</f>
        <v>1032524</v>
      </c>
      <c r="G630" s="2"/>
      <c r="I630" s="13">
        <v>1032524</v>
      </c>
      <c r="J630" s="2"/>
      <c r="L630" s="135">
        <f t="shared" si="18"/>
        <v>0</v>
      </c>
      <c r="M630" s="135">
        <f t="shared" si="19"/>
        <v>0</v>
      </c>
    </row>
    <row r="631" spans="1:13" ht="31.5" outlineLevel="6">
      <c r="A631" s="19" t="s">
        <v>700</v>
      </c>
      <c r="B631" s="20" t="s">
        <v>242</v>
      </c>
      <c r="C631" s="20" t="s">
        <v>14</v>
      </c>
      <c r="D631" s="20" t="s">
        <v>293</v>
      </c>
      <c r="E631" s="20" t="s">
        <v>70</v>
      </c>
      <c r="F631" s="13">
        <f>'Приложение_7 '!G866</f>
        <v>1032524</v>
      </c>
      <c r="G631" s="2"/>
      <c r="I631" s="13">
        <v>1032524</v>
      </c>
      <c r="J631" s="2"/>
      <c r="L631" s="135">
        <f t="shared" si="18"/>
        <v>0</v>
      </c>
      <c r="M631" s="135">
        <f t="shared" si="19"/>
        <v>0</v>
      </c>
    </row>
    <row r="632" spans="1:13" ht="31.5" outlineLevel="2">
      <c r="A632" s="101" t="s">
        <v>663</v>
      </c>
      <c r="B632" s="102" t="s">
        <v>242</v>
      </c>
      <c r="C632" s="102" t="s">
        <v>14</v>
      </c>
      <c r="D632" s="102" t="s">
        <v>90</v>
      </c>
      <c r="E632" s="102" t="s">
        <v>1</v>
      </c>
      <c r="F632" s="12">
        <f>F633</f>
        <v>1650629</v>
      </c>
      <c r="G632" s="1"/>
      <c r="I632" s="12">
        <v>1650629</v>
      </c>
      <c r="J632" s="1"/>
      <c r="L632" s="135">
        <f t="shared" si="18"/>
        <v>0</v>
      </c>
      <c r="M632" s="135">
        <f t="shared" si="19"/>
        <v>0</v>
      </c>
    </row>
    <row r="633" spans="1:13" ht="47.25" outlineLevel="3">
      <c r="A633" s="101" t="s">
        <v>628</v>
      </c>
      <c r="B633" s="102" t="s">
        <v>242</v>
      </c>
      <c r="C633" s="102" t="s">
        <v>14</v>
      </c>
      <c r="D633" s="102" t="s">
        <v>91</v>
      </c>
      <c r="E633" s="102" t="s">
        <v>1</v>
      </c>
      <c r="F633" s="12">
        <f>F634</f>
        <v>1650629</v>
      </c>
      <c r="G633" s="1"/>
      <c r="I633" s="12">
        <v>1650629</v>
      </c>
      <c r="J633" s="1"/>
      <c r="L633" s="135">
        <f t="shared" si="18"/>
        <v>0</v>
      </c>
      <c r="M633" s="135">
        <f t="shared" si="19"/>
        <v>0</v>
      </c>
    </row>
    <row r="634" spans="1:13" ht="31.5" outlineLevel="4">
      <c r="A634" s="19" t="s">
        <v>513</v>
      </c>
      <c r="B634" s="20" t="s">
        <v>242</v>
      </c>
      <c r="C634" s="20" t="s">
        <v>14</v>
      </c>
      <c r="D634" s="20" t="s">
        <v>100</v>
      </c>
      <c r="E634" s="20" t="s">
        <v>1</v>
      </c>
      <c r="F634" s="13">
        <f>F635</f>
        <v>1650629</v>
      </c>
      <c r="G634" s="2"/>
      <c r="I634" s="13">
        <v>1650629</v>
      </c>
      <c r="J634" s="2"/>
      <c r="L634" s="135">
        <f t="shared" si="18"/>
        <v>0</v>
      </c>
      <c r="M634" s="135">
        <f t="shared" si="19"/>
        <v>0</v>
      </c>
    </row>
    <row r="635" spans="1:13" ht="31.5" outlineLevel="5">
      <c r="A635" s="19" t="s">
        <v>444</v>
      </c>
      <c r="B635" s="20" t="s">
        <v>242</v>
      </c>
      <c r="C635" s="20" t="s">
        <v>14</v>
      </c>
      <c r="D635" s="20" t="s">
        <v>101</v>
      </c>
      <c r="E635" s="20" t="s">
        <v>1</v>
      </c>
      <c r="F635" s="13">
        <f>F636</f>
        <v>1650629</v>
      </c>
      <c r="G635" s="2"/>
      <c r="I635" s="13">
        <v>1650629</v>
      </c>
      <c r="J635" s="2"/>
      <c r="L635" s="135">
        <f t="shared" si="18"/>
        <v>0</v>
      </c>
      <c r="M635" s="135">
        <f t="shared" si="19"/>
        <v>0</v>
      </c>
    </row>
    <row r="636" spans="1:13" ht="31.5" outlineLevel="6">
      <c r="A636" s="19" t="s">
        <v>700</v>
      </c>
      <c r="B636" s="20" t="s">
        <v>242</v>
      </c>
      <c r="C636" s="20" t="s">
        <v>14</v>
      </c>
      <c r="D636" s="20" t="s">
        <v>101</v>
      </c>
      <c r="E636" s="20" t="s">
        <v>70</v>
      </c>
      <c r="F636" s="13">
        <f>'Приложение_7 '!G725+'Приложение_7 '!G871</f>
        <v>1650629</v>
      </c>
      <c r="G636" s="2"/>
      <c r="I636" s="13">
        <v>1650629</v>
      </c>
      <c r="J636" s="2"/>
      <c r="L636" s="135">
        <f t="shared" si="18"/>
        <v>0</v>
      </c>
      <c r="M636" s="135">
        <f t="shared" si="19"/>
        <v>0</v>
      </c>
    </row>
    <row r="637" spans="1:13" s="134" customFormat="1" ht="30.75" customHeight="1" outlineLevel="1">
      <c r="A637" s="101" t="s">
        <v>687</v>
      </c>
      <c r="B637" s="102" t="s">
        <v>242</v>
      </c>
      <c r="C637" s="102" t="s">
        <v>242</v>
      </c>
      <c r="D637" s="102" t="s">
        <v>4</v>
      </c>
      <c r="E637" s="102" t="s">
        <v>1</v>
      </c>
      <c r="F637" s="12">
        <f>F638+F652+F679</f>
        <v>32743800</v>
      </c>
      <c r="G637" s="12">
        <f>G638+G652+G679</f>
        <v>3866700</v>
      </c>
      <c r="I637" s="12">
        <v>32743800</v>
      </c>
      <c r="J637" s="1">
        <f>J638</f>
        <v>3866700</v>
      </c>
      <c r="L637" s="135">
        <f t="shared" si="18"/>
        <v>0</v>
      </c>
      <c r="M637" s="135">
        <f t="shared" si="19"/>
        <v>0</v>
      </c>
    </row>
    <row r="638" spans="1:13" ht="31.5" outlineLevel="2">
      <c r="A638" s="101" t="s">
        <v>661</v>
      </c>
      <c r="B638" s="102" t="s">
        <v>242</v>
      </c>
      <c r="C638" s="102" t="s">
        <v>242</v>
      </c>
      <c r="D638" s="102" t="s">
        <v>23</v>
      </c>
      <c r="E638" s="102" t="s">
        <v>1</v>
      </c>
      <c r="F638" s="12">
        <f>F639</f>
        <v>12712790</v>
      </c>
      <c r="G638" s="12">
        <f>G639</f>
        <v>3866700</v>
      </c>
      <c r="I638" s="12">
        <v>12712790</v>
      </c>
      <c r="J638" s="1">
        <f>J639</f>
        <v>3866700</v>
      </c>
      <c r="L638" s="135">
        <f t="shared" si="18"/>
        <v>0</v>
      </c>
      <c r="M638" s="135">
        <f t="shared" si="19"/>
        <v>0</v>
      </c>
    </row>
    <row r="639" spans="1:13" ht="47.25" outlineLevel="3">
      <c r="A639" s="101" t="s">
        <v>648</v>
      </c>
      <c r="B639" s="102" t="s">
        <v>242</v>
      </c>
      <c r="C639" s="102" t="s">
        <v>242</v>
      </c>
      <c r="D639" s="102" t="s">
        <v>294</v>
      </c>
      <c r="E639" s="102" t="s">
        <v>1</v>
      </c>
      <c r="F639" s="12">
        <f>F640+F647</f>
        <v>12712790</v>
      </c>
      <c r="G639" s="12">
        <f>G640+G647</f>
        <v>3866700</v>
      </c>
      <c r="I639" s="12">
        <v>12712790</v>
      </c>
      <c r="J639" s="1">
        <f>J647</f>
        <v>3866700</v>
      </c>
      <c r="L639" s="135">
        <f t="shared" si="18"/>
        <v>0</v>
      </c>
      <c r="M639" s="135">
        <f t="shared" si="19"/>
        <v>0</v>
      </c>
    </row>
    <row r="640" spans="1:13" ht="31.5" outlineLevel="4">
      <c r="A640" s="19" t="s">
        <v>578</v>
      </c>
      <c r="B640" s="20" t="s">
        <v>242</v>
      </c>
      <c r="C640" s="20" t="s">
        <v>242</v>
      </c>
      <c r="D640" s="20" t="s">
        <v>295</v>
      </c>
      <c r="E640" s="20" t="s">
        <v>1</v>
      </c>
      <c r="F640" s="13">
        <f>F641+F643+F645</f>
        <v>7574557.2</v>
      </c>
      <c r="G640" s="13">
        <f>G641+G643+G645</f>
        <v>752400</v>
      </c>
      <c r="I640" s="13">
        <v>6822157.2</v>
      </c>
      <c r="J640" s="2"/>
      <c r="L640" s="135">
        <f t="shared" si="18"/>
        <v>752400</v>
      </c>
      <c r="M640" s="135">
        <f t="shared" si="19"/>
        <v>752400</v>
      </c>
    </row>
    <row r="641" spans="1:13" ht="31.5" outlineLevel="5">
      <c r="A641" s="19" t="s">
        <v>444</v>
      </c>
      <c r="B641" s="20" t="s">
        <v>242</v>
      </c>
      <c r="C641" s="20" t="s">
        <v>242</v>
      </c>
      <c r="D641" s="20" t="s">
        <v>296</v>
      </c>
      <c r="E641" s="20" t="s">
        <v>1</v>
      </c>
      <c r="F641" s="13">
        <f>F642</f>
        <v>6782557.2</v>
      </c>
      <c r="G641" s="2"/>
      <c r="I641" s="13">
        <v>6822157.2</v>
      </c>
      <c r="J641" s="2"/>
      <c r="L641" s="135">
        <f t="shared" si="18"/>
        <v>-39600</v>
      </c>
      <c r="M641" s="135">
        <f t="shared" si="19"/>
        <v>0</v>
      </c>
    </row>
    <row r="642" spans="1:13" ht="31.5" outlineLevel="6">
      <c r="A642" s="19" t="s">
        <v>700</v>
      </c>
      <c r="B642" s="20" t="s">
        <v>242</v>
      </c>
      <c r="C642" s="20" t="s">
        <v>242</v>
      </c>
      <c r="D642" s="20" t="s">
        <v>296</v>
      </c>
      <c r="E642" s="20" t="s">
        <v>70</v>
      </c>
      <c r="F642" s="13">
        <f>'Приложение_7 '!G731</f>
        <v>6782557.2</v>
      </c>
      <c r="G642" s="2"/>
      <c r="I642" s="13">
        <v>6822157.2</v>
      </c>
      <c r="J642" s="2"/>
      <c r="L642" s="135">
        <f aca="true" t="shared" si="20" ref="L642:L709">F642-I642</f>
        <v>-39600</v>
      </c>
      <c r="M642" s="135">
        <f aca="true" t="shared" si="21" ref="M642:M709">G642-J642</f>
        <v>0</v>
      </c>
    </row>
    <row r="643" spans="1:13" ht="47.25" outlineLevel="6">
      <c r="A643" s="169" t="s">
        <v>1224</v>
      </c>
      <c r="B643" s="170" t="s">
        <v>242</v>
      </c>
      <c r="C643" s="170" t="s">
        <v>242</v>
      </c>
      <c r="D643" s="170" t="s">
        <v>1238</v>
      </c>
      <c r="E643" s="170" t="s">
        <v>1</v>
      </c>
      <c r="F643" s="13">
        <f>F644</f>
        <v>752400</v>
      </c>
      <c r="G643" s="2">
        <f>F643</f>
        <v>752400</v>
      </c>
      <c r="I643" s="13"/>
      <c r="J643" s="2"/>
      <c r="L643" s="135"/>
      <c r="M643" s="135"/>
    </row>
    <row r="644" spans="1:13" ht="31.5" outlineLevel="6">
      <c r="A644" s="169" t="s">
        <v>700</v>
      </c>
      <c r="B644" s="170" t="s">
        <v>242</v>
      </c>
      <c r="C644" s="170" t="s">
        <v>242</v>
      </c>
      <c r="D644" s="170" t="s">
        <v>1238</v>
      </c>
      <c r="E644" s="170" t="s">
        <v>70</v>
      </c>
      <c r="F644" s="13">
        <f>'Приложение_7 '!G733</f>
        <v>752400</v>
      </c>
      <c r="G644" s="2">
        <f>F644</f>
        <v>752400</v>
      </c>
      <c r="I644" s="13"/>
      <c r="J644" s="2"/>
      <c r="L644" s="135"/>
      <c r="M644" s="135"/>
    </row>
    <row r="645" spans="1:13" ht="47.25" outlineLevel="6">
      <c r="A645" s="169" t="s">
        <v>1224</v>
      </c>
      <c r="B645" s="170" t="s">
        <v>242</v>
      </c>
      <c r="C645" s="170" t="s">
        <v>242</v>
      </c>
      <c r="D645" s="170" t="s">
        <v>1237</v>
      </c>
      <c r="E645" s="170" t="s">
        <v>1</v>
      </c>
      <c r="F645" s="13">
        <f>F646</f>
        <v>39600</v>
      </c>
      <c r="G645" s="2"/>
      <c r="I645" s="13"/>
      <c r="J645" s="2"/>
      <c r="L645" s="135"/>
      <c r="M645" s="135"/>
    </row>
    <row r="646" spans="1:13" ht="31.5" outlineLevel="6">
      <c r="A646" s="169" t="s">
        <v>700</v>
      </c>
      <c r="B646" s="170" t="s">
        <v>242</v>
      </c>
      <c r="C646" s="170" t="s">
        <v>242</v>
      </c>
      <c r="D646" s="170" t="s">
        <v>1237</v>
      </c>
      <c r="E646" s="170" t="s">
        <v>70</v>
      </c>
      <c r="F646" s="13">
        <f>'Приложение_7 '!G735</f>
        <v>39600</v>
      </c>
      <c r="G646" s="2"/>
      <c r="I646" s="13"/>
      <c r="J646" s="2"/>
      <c r="L646" s="135"/>
      <c r="M646" s="135"/>
    </row>
    <row r="647" spans="1:13" ht="47.25" outlineLevel="4">
      <c r="A647" s="19" t="s">
        <v>579</v>
      </c>
      <c r="B647" s="20" t="s">
        <v>242</v>
      </c>
      <c r="C647" s="20" t="s">
        <v>242</v>
      </c>
      <c r="D647" s="20" t="s">
        <v>297</v>
      </c>
      <c r="E647" s="20" t="s">
        <v>1</v>
      </c>
      <c r="F647" s="13">
        <f>F648+F650</f>
        <v>5138232.8</v>
      </c>
      <c r="G647" s="13">
        <f>G648+G650</f>
        <v>3114300</v>
      </c>
      <c r="I647" s="13">
        <v>5890632.8</v>
      </c>
      <c r="J647" s="2">
        <f>J648</f>
        <v>3866700</v>
      </c>
      <c r="L647" s="135">
        <f t="shared" si="20"/>
        <v>-752400</v>
      </c>
      <c r="M647" s="135">
        <f t="shared" si="21"/>
        <v>-752400</v>
      </c>
    </row>
    <row r="648" spans="1:13" ht="47.25" outlineLevel="5">
      <c r="A648" s="19" t="s">
        <v>705</v>
      </c>
      <c r="B648" s="20" t="s">
        <v>242</v>
      </c>
      <c r="C648" s="20" t="s">
        <v>242</v>
      </c>
      <c r="D648" s="20" t="s">
        <v>298</v>
      </c>
      <c r="E648" s="20" t="s">
        <v>1</v>
      </c>
      <c r="F648" s="13">
        <f>F649</f>
        <v>3114300</v>
      </c>
      <c r="G648" s="13">
        <f>G649</f>
        <v>3114300</v>
      </c>
      <c r="I648" s="13">
        <v>3866700</v>
      </c>
      <c r="J648" s="13">
        <v>3866700</v>
      </c>
      <c r="L648" s="135">
        <f t="shared" si="20"/>
        <v>-752400</v>
      </c>
      <c r="M648" s="135">
        <f t="shared" si="21"/>
        <v>-752400</v>
      </c>
    </row>
    <row r="649" spans="1:13" ht="31.5" outlineLevel="6">
      <c r="A649" s="19" t="s">
        <v>700</v>
      </c>
      <c r="B649" s="20" t="s">
        <v>242</v>
      </c>
      <c r="C649" s="20" t="s">
        <v>242</v>
      </c>
      <c r="D649" s="20" t="s">
        <v>298</v>
      </c>
      <c r="E649" s="20" t="s">
        <v>70</v>
      </c>
      <c r="F649" s="13">
        <f>'Приложение_7 '!G738</f>
        <v>3114300</v>
      </c>
      <c r="G649" s="13">
        <f>F649</f>
        <v>3114300</v>
      </c>
      <c r="I649" s="13">
        <v>3866700</v>
      </c>
      <c r="J649" s="13">
        <v>3866700</v>
      </c>
      <c r="L649" s="135">
        <f t="shared" si="20"/>
        <v>-752400</v>
      </c>
      <c r="M649" s="135">
        <f t="shared" si="21"/>
        <v>-752400</v>
      </c>
    </row>
    <row r="650" spans="1:13" ht="47.25" outlineLevel="5">
      <c r="A650" s="19" t="s">
        <v>705</v>
      </c>
      <c r="B650" s="20" t="s">
        <v>242</v>
      </c>
      <c r="C650" s="20" t="s">
        <v>242</v>
      </c>
      <c r="D650" s="20" t="s">
        <v>299</v>
      </c>
      <c r="E650" s="20" t="s">
        <v>1</v>
      </c>
      <c r="F650" s="13">
        <f>F651</f>
        <v>2023932.8</v>
      </c>
      <c r="G650" s="2"/>
      <c r="I650" s="13">
        <v>2023932.8</v>
      </c>
      <c r="J650" s="2"/>
      <c r="L650" s="135">
        <f t="shared" si="20"/>
        <v>0</v>
      </c>
      <c r="M650" s="135">
        <f t="shared" si="21"/>
        <v>0</v>
      </c>
    </row>
    <row r="651" spans="1:13" ht="31.5" outlineLevel="6">
      <c r="A651" s="19" t="s">
        <v>700</v>
      </c>
      <c r="B651" s="20" t="s">
        <v>242</v>
      </c>
      <c r="C651" s="20" t="s">
        <v>242</v>
      </c>
      <c r="D651" s="20" t="s">
        <v>299</v>
      </c>
      <c r="E651" s="20" t="s">
        <v>70</v>
      </c>
      <c r="F651" s="13">
        <f>'Приложение_7 '!G740</f>
        <v>2023932.8</v>
      </c>
      <c r="G651" s="2"/>
      <c r="I651" s="13">
        <v>2023932.8</v>
      </c>
      <c r="J651" s="2"/>
      <c r="L651" s="135">
        <f t="shared" si="20"/>
        <v>0</v>
      </c>
      <c r="M651" s="135">
        <f t="shared" si="21"/>
        <v>0</v>
      </c>
    </row>
    <row r="652" spans="1:13" ht="47.25" outlineLevel="2">
      <c r="A652" s="101" t="s">
        <v>666</v>
      </c>
      <c r="B652" s="102" t="s">
        <v>242</v>
      </c>
      <c r="C652" s="102" t="s">
        <v>242</v>
      </c>
      <c r="D652" s="102" t="s">
        <v>300</v>
      </c>
      <c r="E652" s="102" t="s">
        <v>1</v>
      </c>
      <c r="F652" s="12">
        <f>F653+F669</f>
        <v>19836072</v>
      </c>
      <c r="G652" s="1"/>
      <c r="I652" s="12">
        <v>19836072</v>
      </c>
      <c r="J652" s="1"/>
      <c r="L652" s="135">
        <f t="shared" si="20"/>
        <v>0</v>
      </c>
      <c r="M652" s="135">
        <f t="shared" si="21"/>
        <v>0</v>
      </c>
    </row>
    <row r="653" spans="1:13" ht="31.5" outlineLevel="3">
      <c r="A653" s="101" t="s">
        <v>649</v>
      </c>
      <c r="B653" s="102" t="s">
        <v>242</v>
      </c>
      <c r="C653" s="102" t="s">
        <v>242</v>
      </c>
      <c r="D653" s="102" t="s">
        <v>301</v>
      </c>
      <c r="E653" s="102" t="s">
        <v>1</v>
      </c>
      <c r="F653" s="12">
        <f>F654+F658+F663+F666</f>
        <v>846250</v>
      </c>
      <c r="G653" s="1"/>
      <c r="I653" s="12">
        <v>846250</v>
      </c>
      <c r="J653" s="1"/>
      <c r="L653" s="135">
        <f t="shared" si="20"/>
        <v>0</v>
      </c>
      <c r="M653" s="135">
        <f t="shared" si="21"/>
        <v>0</v>
      </c>
    </row>
    <row r="654" spans="1:13" ht="47.25" outlineLevel="4">
      <c r="A654" s="19" t="s">
        <v>580</v>
      </c>
      <c r="B654" s="20" t="s">
        <v>242</v>
      </c>
      <c r="C654" s="20" t="s">
        <v>242</v>
      </c>
      <c r="D654" s="20" t="s">
        <v>302</v>
      </c>
      <c r="E654" s="20" t="s">
        <v>1</v>
      </c>
      <c r="F654" s="13">
        <f>F655</f>
        <v>436250</v>
      </c>
      <c r="G654" s="1"/>
      <c r="I654" s="13">
        <v>436250</v>
      </c>
      <c r="J654" s="1"/>
      <c r="L654" s="135">
        <f t="shared" si="20"/>
        <v>0</v>
      </c>
      <c r="M654" s="135">
        <f t="shared" si="21"/>
        <v>0</v>
      </c>
    </row>
    <row r="655" spans="1:13" ht="31.5" outlineLevel="5">
      <c r="A655" s="19" t="s">
        <v>444</v>
      </c>
      <c r="B655" s="20" t="s">
        <v>242</v>
      </c>
      <c r="C655" s="20" t="s">
        <v>242</v>
      </c>
      <c r="D655" s="20" t="s">
        <v>303</v>
      </c>
      <c r="E655" s="20" t="s">
        <v>1</v>
      </c>
      <c r="F655" s="13">
        <f>F656+F657</f>
        <v>436250</v>
      </c>
      <c r="G655" s="2"/>
      <c r="I655" s="13">
        <v>436250</v>
      </c>
      <c r="J655" s="2"/>
      <c r="L655" s="135">
        <f t="shared" si="20"/>
        <v>0</v>
      </c>
      <c r="M655" s="135">
        <f t="shared" si="21"/>
        <v>0</v>
      </c>
    </row>
    <row r="656" spans="1:13" ht="31.5" outlineLevel="6">
      <c r="A656" s="19" t="s">
        <v>697</v>
      </c>
      <c r="B656" s="20" t="s">
        <v>242</v>
      </c>
      <c r="C656" s="20" t="s">
        <v>242</v>
      </c>
      <c r="D656" s="20" t="s">
        <v>303</v>
      </c>
      <c r="E656" s="20" t="s">
        <v>17</v>
      </c>
      <c r="F656" s="13">
        <f>'Приложение_7 '!G877</f>
        <v>236250</v>
      </c>
      <c r="G656" s="2"/>
      <c r="I656" s="13">
        <v>236250</v>
      </c>
      <c r="J656" s="2"/>
      <c r="L656" s="135">
        <f t="shared" si="20"/>
        <v>0</v>
      </c>
      <c r="M656" s="135">
        <f t="shared" si="21"/>
        <v>0</v>
      </c>
    </row>
    <row r="657" spans="1:13" ht="31.5" outlineLevel="6">
      <c r="A657" s="19" t="s">
        <v>700</v>
      </c>
      <c r="B657" s="20" t="s">
        <v>242</v>
      </c>
      <c r="C657" s="20" t="s">
        <v>242</v>
      </c>
      <c r="D657" s="20" t="s">
        <v>303</v>
      </c>
      <c r="E657" s="20" t="s">
        <v>70</v>
      </c>
      <c r="F657" s="13">
        <f>'Приложение_7 '!G878</f>
        <v>200000</v>
      </c>
      <c r="G657" s="2"/>
      <c r="I657" s="13">
        <v>200000</v>
      </c>
      <c r="J657" s="2"/>
      <c r="L657" s="135">
        <f t="shared" si="20"/>
        <v>0</v>
      </c>
      <c r="M657" s="135">
        <f t="shared" si="21"/>
        <v>0</v>
      </c>
    </row>
    <row r="658" spans="1:13" ht="78.75" outlineLevel="4">
      <c r="A658" s="19" t="s">
        <v>581</v>
      </c>
      <c r="B658" s="20" t="s">
        <v>242</v>
      </c>
      <c r="C658" s="20" t="s">
        <v>242</v>
      </c>
      <c r="D658" s="20" t="s">
        <v>304</v>
      </c>
      <c r="E658" s="20" t="s">
        <v>1</v>
      </c>
      <c r="F658" s="13">
        <f>F659</f>
        <v>105000</v>
      </c>
      <c r="G658" s="2"/>
      <c r="I658" s="13">
        <v>105000</v>
      </c>
      <c r="J658" s="2"/>
      <c r="L658" s="135">
        <f t="shared" si="20"/>
        <v>0</v>
      </c>
      <c r="M658" s="135">
        <f t="shared" si="21"/>
        <v>0</v>
      </c>
    </row>
    <row r="659" spans="1:13" ht="31.5" outlineLevel="5">
      <c r="A659" s="19" t="s">
        <v>444</v>
      </c>
      <c r="B659" s="20" t="s">
        <v>242</v>
      </c>
      <c r="C659" s="20" t="s">
        <v>242</v>
      </c>
      <c r="D659" s="20" t="s">
        <v>305</v>
      </c>
      <c r="E659" s="20" t="s">
        <v>1</v>
      </c>
      <c r="F659" s="13">
        <f>F660+F661+F662</f>
        <v>105000</v>
      </c>
      <c r="G659" s="2"/>
      <c r="I659" s="13">
        <v>105000</v>
      </c>
      <c r="J659" s="2"/>
      <c r="L659" s="135">
        <f t="shared" si="20"/>
        <v>0</v>
      </c>
      <c r="M659" s="135">
        <f t="shared" si="21"/>
        <v>0</v>
      </c>
    </row>
    <row r="660" spans="1:13" ht="78.75" outlineLevel="6">
      <c r="A660" s="19" t="s">
        <v>712</v>
      </c>
      <c r="B660" s="20" t="s">
        <v>242</v>
      </c>
      <c r="C660" s="20" t="s">
        <v>242</v>
      </c>
      <c r="D660" s="20" t="s">
        <v>305</v>
      </c>
      <c r="E660" s="20" t="s">
        <v>10</v>
      </c>
      <c r="F660" s="13">
        <f>'Приложение_7 '!G881</f>
        <v>30000</v>
      </c>
      <c r="G660" s="2"/>
      <c r="I660" s="13">
        <v>30000</v>
      </c>
      <c r="J660" s="2"/>
      <c r="L660" s="135">
        <f t="shared" si="20"/>
        <v>0</v>
      </c>
      <c r="M660" s="135">
        <f t="shared" si="21"/>
        <v>0</v>
      </c>
    </row>
    <row r="661" spans="1:13" ht="31.5" outlineLevel="6">
      <c r="A661" s="19" t="s">
        <v>697</v>
      </c>
      <c r="B661" s="20" t="s">
        <v>242</v>
      </c>
      <c r="C661" s="20" t="s">
        <v>242</v>
      </c>
      <c r="D661" s="20" t="s">
        <v>305</v>
      </c>
      <c r="E661" s="20" t="s">
        <v>17</v>
      </c>
      <c r="F661" s="13">
        <f>'Приложение_7 '!G882</f>
        <v>30000</v>
      </c>
      <c r="G661" s="2"/>
      <c r="I661" s="13">
        <v>30000</v>
      </c>
      <c r="J661" s="2"/>
      <c r="L661" s="135">
        <f t="shared" si="20"/>
        <v>0</v>
      </c>
      <c r="M661" s="135">
        <f t="shared" si="21"/>
        <v>0</v>
      </c>
    </row>
    <row r="662" spans="1:13" ht="31.5" outlineLevel="6">
      <c r="A662" s="19" t="s">
        <v>700</v>
      </c>
      <c r="B662" s="20" t="s">
        <v>242</v>
      </c>
      <c r="C662" s="20" t="s">
        <v>242</v>
      </c>
      <c r="D662" s="20" t="s">
        <v>305</v>
      </c>
      <c r="E662" s="20" t="s">
        <v>70</v>
      </c>
      <c r="F662" s="13">
        <f>'Приложение_7 '!G883</f>
        <v>45000</v>
      </c>
      <c r="G662" s="2"/>
      <c r="I662" s="13">
        <v>45000</v>
      </c>
      <c r="J662" s="2"/>
      <c r="L662" s="135">
        <f t="shared" si="20"/>
        <v>0</v>
      </c>
      <c r="M662" s="135">
        <f t="shared" si="21"/>
        <v>0</v>
      </c>
    </row>
    <row r="663" spans="1:13" ht="31.5" outlineLevel="4">
      <c r="A663" s="19" t="s">
        <v>582</v>
      </c>
      <c r="B663" s="20" t="s">
        <v>242</v>
      </c>
      <c r="C663" s="20" t="s">
        <v>242</v>
      </c>
      <c r="D663" s="20" t="s">
        <v>306</v>
      </c>
      <c r="E663" s="20" t="s">
        <v>1</v>
      </c>
      <c r="F663" s="13">
        <f>F664</f>
        <v>5000</v>
      </c>
      <c r="G663" s="2"/>
      <c r="I663" s="13">
        <v>5000</v>
      </c>
      <c r="J663" s="2"/>
      <c r="L663" s="135">
        <f t="shared" si="20"/>
        <v>0</v>
      </c>
      <c r="M663" s="135">
        <f t="shared" si="21"/>
        <v>0</v>
      </c>
    </row>
    <row r="664" spans="1:13" ht="31.5" outlineLevel="5">
      <c r="A664" s="19" t="s">
        <v>444</v>
      </c>
      <c r="B664" s="20" t="s">
        <v>242</v>
      </c>
      <c r="C664" s="20" t="s">
        <v>242</v>
      </c>
      <c r="D664" s="20" t="s">
        <v>307</v>
      </c>
      <c r="E664" s="20" t="s">
        <v>1</v>
      </c>
      <c r="F664" s="13">
        <f>F665</f>
        <v>5000</v>
      </c>
      <c r="G664" s="2"/>
      <c r="I664" s="13">
        <v>5000</v>
      </c>
      <c r="J664" s="2"/>
      <c r="L664" s="135">
        <f t="shared" si="20"/>
        <v>0</v>
      </c>
      <c r="M664" s="135">
        <f t="shared" si="21"/>
        <v>0</v>
      </c>
    </row>
    <row r="665" spans="1:13" ht="31.5" outlineLevel="6">
      <c r="A665" s="19" t="s">
        <v>697</v>
      </c>
      <c r="B665" s="20" t="s">
        <v>242</v>
      </c>
      <c r="C665" s="20" t="s">
        <v>242</v>
      </c>
      <c r="D665" s="20" t="s">
        <v>307</v>
      </c>
      <c r="E665" s="20" t="s">
        <v>17</v>
      </c>
      <c r="F665" s="13">
        <v>5000</v>
      </c>
      <c r="G665" s="2"/>
      <c r="I665" s="13">
        <v>5000</v>
      </c>
      <c r="J665" s="2"/>
      <c r="L665" s="135">
        <f t="shared" si="20"/>
        <v>0</v>
      </c>
      <c r="M665" s="135">
        <f t="shared" si="21"/>
        <v>0</v>
      </c>
    </row>
    <row r="666" spans="1:13" ht="47.25" outlineLevel="4">
      <c r="A666" s="19" t="s">
        <v>583</v>
      </c>
      <c r="B666" s="20" t="s">
        <v>242</v>
      </c>
      <c r="C666" s="20" t="s">
        <v>242</v>
      </c>
      <c r="D666" s="20" t="s">
        <v>308</v>
      </c>
      <c r="E666" s="20" t="s">
        <v>1</v>
      </c>
      <c r="F666" s="13">
        <f>F667</f>
        <v>300000</v>
      </c>
      <c r="G666" s="2"/>
      <c r="I666" s="13">
        <v>300000</v>
      </c>
      <c r="J666" s="2"/>
      <c r="L666" s="135">
        <f t="shared" si="20"/>
        <v>0</v>
      </c>
      <c r="M666" s="135">
        <f t="shared" si="21"/>
        <v>0</v>
      </c>
    </row>
    <row r="667" spans="1:13" ht="31.5" outlineLevel="5">
      <c r="A667" s="19" t="s">
        <v>472</v>
      </c>
      <c r="B667" s="20" t="s">
        <v>242</v>
      </c>
      <c r="C667" s="20" t="s">
        <v>242</v>
      </c>
      <c r="D667" s="20" t="s">
        <v>309</v>
      </c>
      <c r="E667" s="20" t="s">
        <v>1</v>
      </c>
      <c r="F667" s="13">
        <f>F668</f>
        <v>300000</v>
      </c>
      <c r="G667" s="2"/>
      <c r="I667" s="13">
        <v>300000</v>
      </c>
      <c r="J667" s="2"/>
      <c r="L667" s="135">
        <f t="shared" si="20"/>
        <v>0</v>
      </c>
      <c r="M667" s="135">
        <f t="shared" si="21"/>
        <v>0</v>
      </c>
    </row>
    <row r="668" spans="1:13" ht="31.5" outlineLevel="6">
      <c r="A668" s="19" t="s">
        <v>698</v>
      </c>
      <c r="B668" s="20" t="s">
        <v>242</v>
      </c>
      <c r="C668" s="20" t="s">
        <v>242</v>
      </c>
      <c r="D668" s="20" t="s">
        <v>309</v>
      </c>
      <c r="E668" s="20" t="s">
        <v>47</v>
      </c>
      <c r="F668" s="13">
        <f>'Приложение_7 '!G889</f>
        <v>300000</v>
      </c>
      <c r="G668" s="2"/>
      <c r="I668" s="13">
        <v>300000</v>
      </c>
      <c r="J668" s="2"/>
      <c r="L668" s="135">
        <f t="shared" si="20"/>
        <v>0</v>
      </c>
      <c r="M668" s="135">
        <f t="shared" si="21"/>
        <v>0</v>
      </c>
    </row>
    <row r="669" spans="1:13" ht="31.5" outlineLevel="3">
      <c r="A669" s="101" t="s">
        <v>650</v>
      </c>
      <c r="B669" s="102" t="s">
        <v>242</v>
      </c>
      <c r="C669" s="102" t="s">
        <v>242</v>
      </c>
      <c r="D669" s="102" t="s">
        <v>310</v>
      </c>
      <c r="E669" s="102" t="s">
        <v>1</v>
      </c>
      <c r="F669" s="12">
        <f>F670+F673+F676</f>
        <v>18989822</v>
      </c>
      <c r="G669" s="1"/>
      <c r="I669" s="12">
        <v>18989822</v>
      </c>
      <c r="J669" s="1"/>
      <c r="L669" s="135">
        <f t="shared" si="20"/>
        <v>0</v>
      </c>
      <c r="M669" s="135">
        <f t="shared" si="21"/>
        <v>0</v>
      </c>
    </row>
    <row r="670" spans="1:13" ht="94.5" outlineLevel="4">
      <c r="A670" s="19" t="s">
        <v>584</v>
      </c>
      <c r="B670" s="20" t="s">
        <v>242</v>
      </c>
      <c r="C670" s="20" t="s">
        <v>242</v>
      </c>
      <c r="D670" s="20" t="s">
        <v>311</v>
      </c>
      <c r="E670" s="20" t="s">
        <v>1</v>
      </c>
      <c r="F670" s="13">
        <f>F671</f>
        <v>75972</v>
      </c>
      <c r="G670" s="2"/>
      <c r="I670" s="13">
        <v>75972</v>
      </c>
      <c r="J670" s="2"/>
      <c r="L670" s="135">
        <f t="shared" si="20"/>
        <v>0</v>
      </c>
      <c r="M670" s="135">
        <f t="shared" si="21"/>
        <v>0</v>
      </c>
    </row>
    <row r="671" spans="1:13" ht="63" outlineLevel="5">
      <c r="A671" s="19" t="s">
        <v>446</v>
      </c>
      <c r="B671" s="20" t="s">
        <v>242</v>
      </c>
      <c r="C671" s="20" t="s">
        <v>242</v>
      </c>
      <c r="D671" s="20" t="s">
        <v>312</v>
      </c>
      <c r="E671" s="20" t="s">
        <v>1</v>
      </c>
      <c r="F671" s="13">
        <f>F672</f>
        <v>75972</v>
      </c>
      <c r="G671" s="2"/>
      <c r="I671" s="13">
        <v>75972</v>
      </c>
      <c r="J671" s="2"/>
      <c r="L671" s="135">
        <f t="shared" si="20"/>
        <v>0</v>
      </c>
      <c r="M671" s="135">
        <f t="shared" si="21"/>
        <v>0</v>
      </c>
    </row>
    <row r="672" spans="1:13" ht="31.5" outlineLevel="6">
      <c r="A672" s="19" t="s">
        <v>700</v>
      </c>
      <c r="B672" s="20" t="s">
        <v>242</v>
      </c>
      <c r="C672" s="20" t="s">
        <v>242</v>
      </c>
      <c r="D672" s="20" t="s">
        <v>312</v>
      </c>
      <c r="E672" s="20" t="s">
        <v>70</v>
      </c>
      <c r="F672" s="13">
        <f>'Приложение_7 '!G893</f>
        <v>75972</v>
      </c>
      <c r="G672" s="2"/>
      <c r="I672" s="13">
        <v>75972</v>
      </c>
      <c r="J672" s="2"/>
      <c r="L672" s="135">
        <f t="shared" si="20"/>
        <v>0</v>
      </c>
      <c r="M672" s="135">
        <f t="shared" si="21"/>
        <v>0</v>
      </c>
    </row>
    <row r="673" spans="1:13" ht="110.25" outlineLevel="4">
      <c r="A673" s="19" t="s">
        <v>585</v>
      </c>
      <c r="B673" s="20" t="s">
        <v>242</v>
      </c>
      <c r="C673" s="20" t="s">
        <v>242</v>
      </c>
      <c r="D673" s="20" t="s">
        <v>313</v>
      </c>
      <c r="E673" s="20" t="s">
        <v>1</v>
      </c>
      <c r="F673" s="13">
        <f>F674</f>
        <v>18708017</v>
      </c>
      <c r="G673" s="2"/>
      <c r="I673" s="13">
        <v>18708017</v>
      </c>
      <c r="J673" s="2"/>
      <c r="L673" s="135">
        <f t="shared" si="20"/>
        <v>0</v>
      </c>
      <c r="M673" s="135">
        <f t="shared" si="21"/>
        <v>0</v>
      </c>
    </row>
    <row r="674" spans="1:13" ht="63" outlineLevel="5">
      <c r="A674" s="19" t="s">
        <v>446</v>
      </c>
      <c r="B674" s="20" t="s">
        <v>242</v>
      </c>
      <c r="C674" s="20" t="s">
        <v>242</v>
      </c>
      <c r="D674" s="20" t="s">
        <v>314</v>
      </c>
      <c r="E674" s="20" t="s">
        <v>1</v>
      </c>
      <c r="F674" s="13">
        <f>F675</f>
        <v>18708017</v>
      </c>
      <c r="G674" s="2"/>
      <c r="I674" s="13">
        <v>18708017</v>
      </c>
      <c r="J674" s="2"/>
      <c r="L674" s="135">
        <f t="shared" si="20"/>
        <v>0</v>
      </c>
      <c r="M674" s="135">
        <f t="shared" si="21"/>
        <v>0</v>
      </c>
    </row>
    <row r="675" spans="1:13" ht="31.5" outlineLevel="6">
      <c r="A675" s="19" t="s">
        <v>700</v>
      </c>
      <c r="B675" s="20" t="s">
        <v>242</v>
      </c>
      <c r="C675" s="20" t="s">
        <v>242</v>
      </c>
      <c r="D675" s="20" t="s">
        <v>314</v>
      </c>
      <c r="E675" s="20" t="s">
        <v>70</v>
      </c>
      <c r="F675" s="13">
        <f>'Приложение_7 '!G896</f>
        <v>18708017</v>
      </c>
      <c r="G675" s="2"/>
      <c r="I675" s="13">
        <v>18708017</v>
      </c>
      <c r="J675" s="2"/>
      <c r="L675" s="135">
        <f t="shared" si="20"/>
        <v>0</v>
      </c>
      <c r="M675" s="135">
        <f t="shared" si="21"/>
        <v>0</v>
      </c>
    </row>
    <row r="676" spans="1:13" ht="15.75" outlineLevel="4">
      <c r="A676" s="19" t="s">
        <v>566</v>
      </c>
      <c r="B676" s="20" t="s">
        <v>242</v>
      </c>
      <c r="C676" s="20" t="s">
        <v>242</v>
      </c>
      <c r="D676" s="20" t="s">
        <v>315</v>
      </c>
      <c r="E676" s="20" t="s">
        <v>1</v>
      </c>
      <c r="F676" s="13">
        <f>F677</f>
        <v>205833</v>
      </c>
      <c r="G676" s="2"/>
      <c r="I676" s="13">
        <v>205833</v>
      </c>
      <c r="J676" s="2"/>
      <c r="L676" s="135">
        <f t="shared" si="20"/>
        <v>0</v>
      </c>
      <c r="M676" s="135">
        <f t="shared" si="21"/>
        <v>0</v>
      </c>
    </row>
    <row r="677" spans="1:13" ht="63" outlineLevel="5">
      <c r="A677" s="19" t="s">
        <v>435</v>
      </c>
      <c r="B677" s="20" t="s">
        <v>242</v>
      </c>
      <c r="C677" s="20" t="s">
        <v>242</v>
      </c>
      <c r="D677" s="20" t="s">
        <v>316</v>
      </c>
      <c r="E677" s="20" t="s">
        <v>1</v>
      </c>
      <c r="F677" s="13">
        <f>F678</f>
        <v>205833</v>
      </c>
      <c r="G677" s="2"/>
      <c r="I677" s="13">
        <v>205833</v>
      </c>
      <c r="J677" s="2"/>
      <c r="L677" s="135">
        <f t="shared" si="20"/>
        <v>0</v>
      </c>
      <c r="M677" s="135">
        <f t="shared" si="21"/>
        <v>0</v>
      </c>
    </row>
    <row r="678" spans="1:13" ht="31.5" outlineLevel="6">
      <c r="A678" s="19" t="s">
        <v>700</v>
      </c>
      <c r="B678" s="20" t="s">
        <v>242</v>
      </c>
      <c r="C678" s="20" t="s">
        <v>242</v>
      </c>
      <c r="D678" s="20" t="s">
        <v>316</v>
      </c>
      <c r="E678" s="20" t="s">
        <v>70</v>
      </c>
      <c r="F678" s="13">
        <f>'Приложение_7 '!G899</f>
        <v>205833</v>
      </c>
      <c r="G678" s="2"/>
      <c r="I678" s="13">
        <v>205833</v>
      </c>
      <c r="J678" s="2"/>
      <c r="L678" s="135">
        <f t="shared" si="20"/>
        <v>0</v>
      </c>
      <c r="M678" s="135">
        <f t="shared" si="21"/>
        <v>0</v>
      </c>
    </row>
    <row r="679" spans="1:13" ht="31.5" outlineLevel="2">
      <c r="A679" s="101" t="s">
        <v>663</v>
      </c>
      <c r="B679" s="102" t="s">
        <v>242</v>
      </c>
      <c r="C679" s="102" t="s">
        <v>242</v>
      </c>
      <c r="D679" s="102" t="s">
        <v>90</v>
      </c>
      <c r="E679" s="102" t="s">
        <v>1</v>
      </c>
      <c r="F679" s="12">
        <f>F680</f>
        <v>194938</v>
      </c>
      <c r="G679" s="1"/>
      <c r="I679" s="12">
        <v>194938</v>
      </c>
      <c r="J679" s="1"/>
      <c r="L679" s="135">
        <f t="shared" si="20"/>
        <v>0</v>
      </c>
      <c r="M679" s="135">
        <f t="shared" si="21"/>
        <v>0</v>
      </c>
    </row>
    <row r="680" spans="1:13" ht="47.25" outlineLevel="3">
      <c r="A680" s="101" t="s">
        <v>628</v>
      </c>
      <c r="B680" s="102" t="s">
        <v>242</v>
      </c>
      <c r="C680" s="102" t="s">
        <v>242</v>
      </c>
      <c r="D680" s="102" t="s">
        <v>91</v>
      </c>
      <c r="E680" s="102" t="s">
        <v>1</v>
      </c>
      <c r="F680" s="12">
        <f>F681</f>
        <v>194938</v>
      </c>
      <c r="G680" s="1"/>
      <c r="I680" s="12">
        <v>194938</v>
      </c>
      <c r="J680" s="1"/>
      <c r="L680" s="135">
        <f t="shared" si="20"/>
        <v>0</v>
      </c>
      <c r="M680" s="135">
        <f t="shared" si="21"/>
        <v>0</v>
      </c>
    </row>
    <row r="681" spans="1:13" ht="31.5" outlineLevel="4">
      <c r="A681" s="19" t="s">
        <v>513</v>
      </c>
      <c r="B681" s="20" t="s">
        <v>242</v>
      </c>
      <c r="C681" s="20" t="s">
        <v>242</v>
      </c>
      <c r="D681" s="20" t="s">
        <v>100</v>
      </c>
      <c r="E681" s="20" t="s">
        <v>1</v>
      </c>
      <c r="F681" s="13">
        <f>F682</f>
        <v>194938</v>
      </c>
      <c r="G681" s="2"/>
      <c r="I681" s="13">
        <v>194938</v>
      </c>
      <c r="J681" s="2"/>
      <c r="L681" s="135">
        <f t="shared" si="20"/>
        <v>0</v>
      </c>
      <c r="M681" s="135">
        <f t="shared" si="21"/>
        <v>0</v>
      </c>
    </row>
    <row r="682" spans="1:13" ht="31.5" outlineLevel="5">
      <c r="A682" s="19" t="s">
        <v>444</v>
      </c>
      <c r="B682" s="20" t="s">
        <v>242</v>
      </c>
      <c r="C682" s="20" t="s">
        <v>242</v>
      </c>
      <c r="D682" s="20" t="s">
        <v>101</v>
      </c>
      <c r="E682" s="20" t="s">
        <v>1</v>
      </c>
      <c r="F682" s="13">
        <f>F683</f>
        <v>194938</v>
      </c>
      <c r="G682" s="2"/>
      <c r="I682" s="13">
        <v>194938</v>
      </c>
      <c r="J682" s="2"/>
      <c r="L682" s="135">
        <f t="shared" si="20"/>
        <v>0</v>
      </c>
      <c r="M682" s="135">
        <f t="shared" si="21"/>
        <v>0</v>
      </c>
    </row>
    <row r="683" spans="1:13" ht="31.5" outlineLevel="6">
      <c r="A683" s="19" t="s">
        <v>700</v>
      </c>
      <c r="B683" s="20" t="s">
        <v>242</v>
      </c>
      <c r="C683" s="20" t="s">
        <v>242</v>
      </c>
      <c r="D683" s="20" t="s">
        <v>101</v>
      </c>
      <c r="E683" s="20" t="s">
        <v>70</v>
      </c>
      <c r="F683" s="13">
        <f>'Приложение_7 '!G904</f>
        <v>194938</v>
      </c>
      <c r="G683" s="2"/>
      <c r="I683" s="13">
        <v>194938</v>
      </c>
      <c r="J683" s="2"/>
      <c r="L683" s="135">
        <f t="shared" si="20"/>
        <v>0</v>
      </c>
      <c r="M683" s="135">
        <f t="shared" si="21"/>
        <v>0</v>
      </c>
    </row>
    <row r="684" spans="1:13" s="134" customFormat="1" ht="34.5" customHeight="1" outlineLevel="1">
      <c r="A684" s="101" t="s">
        <v>688</v>
      </c>
      <c r="B684" s="102" t="s">
        <v>242</v>
      </c>
      <c r="C684" s="102" t="s">
        <v>146</v>
      </c>
      <c r="D684" s="102" t="s">
        <v>4</v>
      </c>
      <c r="E684" s="102" t="s">
        <v>1</v>
      </c>
      <c r="F684" s="12">
        <f>F685+F712</f>
        <v>71175744</v>
      </c>
      <c r="G684" s="12">
        <f>G685+G712</f>
        <v>15095800</v>
      </c>
      <c r="I684" s="12">
        <v>71205744</v>
      </c>
      <c r="J684" s="1">
        <f>J700</f>
        <v>15095800</v>
      </c>
      <c r="L684" s="135">
        <f t="shared" si="20"/>
        <v>-30000</v>
      </c>
      <c r="M684" s="135">
        <f t="shared" si="21"/>
        <v>0</v>
      </c>
    </row>
    <row r="685" spans="1:13" ht="56.25" customHeight="1" outlineLevel="2">
      <c r="A685" s="101" t="s">
        <v>661</v>
      </c>
      <c r="B685" s="102" t="s">
        <v>242</v>
      </c>
      <c r="C685" s="102" t="s">
        <v>146</v>
      </c>
      <c r="D685" s="102" t="s">
        <v>23</v>
      </c>
      <c r="E685" s="102" t="s">
        <v>1</v>
      </c>
      <c r="F685" s="12">
        <f>F686+F693+F700</f>
        <v>70511044</v>
      </c>
      <c r="G685" s="12">
        <f>G686+G693+G700</f>
        <v>15095800</v>
      </c>
      <c r="I685" s="12">
        <v>70511044</v>
      </c>
      <c r="J685" s="1">
        <f>J700</f>
        <v>15095800</v>
      </c>
      <c r="L685" s="135">
        <f t="shared" si="20"/>
        <v>0</v>
      </c>
      <c r="M685" s="135">
        <f t="shared" si="21"/>
        <v>0</v>
      </c>
    </row>
    <row r="686" spans="1:13" ht="47.25" outlineLevel="3">
      <c r="A686" s="101" t="s">
        <v>651</v>
      </c>
      <c r="B686" s="102" t="s">
        <v>242</v>
      </c>
      <c r="C686" s="102" t="s">
        <v>146</v>
      </c>
      <c r="D686" s="102" t="s">
        <v>317</v>
      </c>
      <c r="E686" s="102" t="s">
        <v>1</v>
      </c>
      <c r="F686" s="12">
        <f>F687+F690</f>
        <v>21261253.48</v>
      </c>
      <c r="G686" s="1"/>
      <c r="I686" s="12">
        <v>21261253.48</v>
      </c>
      <c r="J686" s="1"/>
      <c r="L686" s="135">
        <f t="shared" si="20"/>
        <v>0</v>
      </c>
      <c r="M686" s="135">
        <f t="shared" si="21"/>
        <v>0</v>
      </c>
    </row>
    <row r="687" spans="1:13" ht="47.25" outlineLevel="4">
      <c r="A687" s="19" t="s">
        <v>586</v>
      </c>
      <c r="B687" s="20" t="s">
        <v>242</v>
      </c>
      <c r="C687" s="20" t="s">
        <v>146</v>
      </c>
      <c r="D687" s="20" t="s">
        <v>318</v>
      </c>
      <c r="E687" s="20" t="s">
        <v>1</v>
      </c>
      <c r="F687" s="13">
        <f>F688</f>
        <v>20966181</v>
      </c>
      <c r="G687" s="1"/>
      <c r="I687" s="13">
        <v>20966181</v>
      </c>
      <c r="J687" s="1"/>
      <c r="L687" s="135">
        <f t="shared" si="20"/>
        <v>0</v>
      </c>
      <c r="M687" s="135">
        <f t="shared" si="21"/>
        <v>0</v>
      </c>
    </row>
    <row r="688" spans="1:13" ht="63" outlineLevel="5">
      <c r="A688" s="19" t="s">
        <v>446</v>
      </c>
      <c r="B688" s="20" t="s">
        <v>242</v>
      </c>
      <c r="C688" s="20" t="s">
        <v>146</v>
      </c>
      <c r="D688" s="20" t="s">
        <v>319</v>
      </c>
      <c r="E688" s="20" t="s">
        <v>1</v>
      </c>
      <c r="F688" s="13">
        <f>F689</f>
        <v>20966181</v>
      </c>
      <c r="G688" s="1"/>
      <c r="I688" s="13">
        <v>20966181</v>
      </c>
      <c r="J688" s="1"/>
      <c r="L688" s="135">
        <f t="shared" si="20"/>
        <v>0</v>
      </c>
      <c r="M688" s="135">
        <f t="shared" si="21"/>
        <v>0</v>
      </c>
    </row>
    <row r="689" spans="1:13" ht="31.5" outlineLevel="6">
      <c r="A689" s="19" t="s">
        <v>700</v>
      </c>
      <c r="B689" s="20" t="s">
        <v>242</v>
      </c>
      <c r="C689" s="20" t="s">
        <v>146</v>
      </c>
      <c r="D689" s="20" t="s">
        <v>319</v>
      </c>
      <c r="E689" s="20" t="s">
        <v>70</v>
      </c>
      <c r="F689" s="13">
        <f>'Приложение_7 '!G746</f>
        <v>20966181</v>
      </c>
      <c r="G689" s="2"/>
      <c r="I689" s="13">
        <v>20966181</v>
      </c>
      <c r="J689" s="2"/>
      <c r="L689" s="135">
        <f t="shared" si="20"/>
        <v>0</v>
      </c>
      <c r="M689" s="135">
        <f t="shared" si="21"/>
        <v>0</v>
      </c>
    </row>
    <row r="690" spans="1:13" ht="15.75" outlineLevel="4">
      <c r="A690" s="19" t="s">
        <v>566</v>
      </c>
      <c r="B690" s="20" t="s">
        <v>242</v>
      </c>
      <c r="C690" s="20" t="s">
        <v>146</v>
      </c>
      <c r="D690" s="20" t="s">
        <v>320</v>
      </c>
      <c r="E690" s="20" t="s">
        <v>1</v>
      </c>
      <c r="F690" s="13">
        <f>F691</f>
        <v>295072.48</v>
      </c>
      <c r="G690" s="2"/>
      <c r="I690" s="13">
        <v>295072.48</v>
      </c>
      <c r="J690" s="2"/>
      <c r="L690" s="135">
        <f t="shared" si="20"/>
        <v>0</v>
      </c>
      <c r="M690" s="135">
        <f t="shared" si="21"/>
        <v>0</v>
      </c>
    </row>
    <row r="691" spans="1:13" ht="63" outlineLevel="5">
      <c r="A691" s="19" t="s">
        <v>435</v>
      </c>
      <c r="B691" s="20" t="s">
        <v>242</v>
      </c>
      <c r="C691" s="20" t="s">
        <v>146</v>
      </c>
      <c r="D691" s="20" t="s">
        <v>321</v>
      </c>
      <c r="E691" s="20" t="s">
        <v>1</v>
      </c>
      <c r="F691" s="13">
        <f>F692</f>
        <v>295072.48</v>
      </c>
      <c r="G691" s="2"/>
      <c r="I691" s="13">
        <v>295072.48</v>
      </c>
      <c r="J691" s="2"/>
      <c r="L691" s="135">
        <f t="shared" si="20"/>
        <v>0</v>
      </c>
      <c r="M691" s="135">
        <f t="shared" si="21"/>
        <v>0</v>
      </c>
    </row>
    <row r="692" spans="1:13" ht="31.5" outlineLevel="6">
      <c r="A692" s="19" t="s">
        <v>700</v>
      </c>
      <c r="B692" s="20" t="s">
        <v>242</v>
      </c>
      <c r="C692" s="20" t="s">
        <v>146</v>
      </c>
      <c r="D692" s="20" t="s">
        <v>321</v>
      </c>
      <c r="E692" s="20" t="s">
        <v>70</v>
      </c>
      <c r="F692" s="13">
        <f>'Приложение_7 '!G749</f>
        <v>295072.48</v>
      </c>
      <c r="G692" s="2"/>
      <c r="I692" s="13">
        <v>295072.48</v>
      </c>
      <c r="J692" s="2"/>
      <c r="L692" s="135">
        <f t="shared" si="20"/>
        <v>0</v>
      </c>
      <c r="M692" s="135">
        <f t="shared" si="21"/>
        <v>0</v>
      </c>
    </row>
    <row r="693" spans="1:13" ht="47.25" outlineLevel="3">
      <c r="A693" s="101" t="s">
        <v>652</v>
      </c>
      <c r="B693" s="102" t="s">
        <v>242</v>
      </c>
      <c r="C693" s="102" t="s">
        <v>146</v>
      </c>
      <c r="D693" s="102" t="s">
        <v>322</v>
      </c>
      <c r="E693" s="102" t="s">
        <v>1</v>
      </c>
      <c r="F693" s="12">
        <f>F694+F697</f>
        <v>28074972.76</v>
      </c>
      <c r="G693" s="1"/>
      <c r="I693" s="12">
        <v>28074972.76</v>
      </c>
      <c r="J693" s="1"/>
      <c r="L693" s="135">
        <f t="shared" si="20"/>
        <v>0</v>
      </c>
      <c r="M693" s="135">
        <f t="shared" si="21"/>
        <v>0</v>
      </c>
    </row>
    <row r="694" spans="1:13" ht="47.25" outlineLevel="4">
      <c r="A694" s="19" t="s">
        <v>587</v>
      </c>
      <c r="B694" s="20" t="s">
        <v>242</v>
      </c>
      <c r="C694" s="20" t="s">
        <v>146</v>
      </c>
      <c r="D694" s="20" t="s">
        <v>323</v>
      </c>
      <c r="E694" s="20" t="s">
        <v>1</v>
      </c>
      <c r="F694" s="13">
        <f>F695</f>
        <v>27779900</v>
      </c>
      <c r="G694" s="2"/>
      <c r="I694" s="13">
        <v>27779900</v>
      </c>
      <c r="J694" s="2"/>
      <c r="L694" s="135">
        <f t="shared" si="20"/>
        <v>0</v>
      </c>
      <c r="M694" s="135">
        <f t="shared" si="21"/>
        <v>0</v>
      </c>
    </row>
    <row r="695" spans="1:13" ht="63" outlineLevel="5">
      <c r="A695" s="19" t="s">
        <v>446</v>
      </c>
      <c r="B695" s="20" t="s">
        <v>242</v>
      </c>
      <c r="C695" s="20" t="s">
        <v>146</v>
      </c>
      <c r="D695" s="20" t="s">
        <v>324</v>
      </c>
      <c r="E695" s="20" t="s">
        <v>1</v>
      </c>
      <c r="F695" s="13">
        <f>F696</f>
        <v>27779900</v>
      </c>
      <c r="G695" s="2"/>
      <c r="I695" s="13">
        <v>27779900</v>
      </c>
      <c r="J695" s="2"/>
      <c r="L695" s="135">
        <f t="shared" si="20"/>
        <v>0</v>
      </c>
      <c r="M695" s="135">
        <f t="shared" si="21"/>
        <v>0</v>
      </c>
    </row>
    <row r="696" spans="1:13" ht="31.5" outlineLevel="6">
      <c r="A696" s="19" t="s">
        <v>700</v>
      </c>
      <c r="B696" s="20" t="s">
        <v>242</v>
      </c>
      <c r="C696" s="20" t="s">
        <v>146</v>
      </c>
      <c r="D696" s="20" t="s">
        <v>324</v>
      </c>
      <c r="E696" s="20" t="s">
        <v>70</v>
      </c>
      <c r="F696" s="13">
        <f>'Приложение_7 '!G753</f>
        <v>27779900</v>
      </c>
      <c r="G696" s="2"/>
      <c r="I696" s="13">
        <v>27779900</v>
      </c>
      <c r="J696" s="2"/>
      <c r="L696" s="135">
        <f t="shared" si="20"/>
        <v>0</v>
      </c>
      <c r="M696" s="135">
        <f t="shared" si="21"/>
        <v>0</v>
      </c>
    </row>
    <row r="697" spans="1:13" ht="15.75" outlineLevel="4">
      <c r="A697" s="19" t="s">
        <v>566</v>
      </c>
      <c r="B697" s="20" t="s">
        <v>242</v>
      </c>
      <c r="C697" s="20" t="s">
        <v>146</v>
      </c>
      <c r="D697" s="20" t="s">
        <v>325</v>
      </c>
      <c r="E697" s="20" t="s">
        <v>1</v>
      </c>
      <c r="F697" s="13">
        <f>F698</f>
        <v>295072.76</v>
      </c>
      <c r="G697" s="2"/>
      <c r="I697" s="13">
        <v>295072.76</v>
      </c>
      <c r="J697" s="2"/>
      <c r="L697" s="135">
        <f t="shared" si="20"/>
        <v>0</v>
      </c>
      <c r="M697" s="135">
        <f t="shared" si="21"/>
        <v>0</v>
      </c>
    </row>
    <row r="698" spans="1:13" ht="63" outlineLevel="5">
      <c r="A698" s="19" t="s">
        <v>435</v>
      </c>
      <c r="B698" s="20" t="s">
        <v>242</v>
      </c>
      <c r="C698" s="20" t="s">
        <v>146</v>
      </c>
      <c r="D698" s="20" t="s">
        <v>326</v>
      </c>
      <c r="E698" s="20" t="s">
        <v>1</v>
      </c>
      <c r="F698" s="13">
        <f>F699</f>
        <v>295072.76</v>
      </c>
      <c r="G698" s="2"/>
      <c r="I698" s="13">
        <v>295072.76</v>
      </c>
      <c r="J698" s="2"/>
      <c r="L698" s="135">
        <f t="shared" si="20"/>
        <v>0</v>
      </c>
      <c r="M698" s="135">
        <f t="shared" si="21"/>
        <v>0</v>
      </c>
    </row>
    <row r="699" spans="1:13" ht="31.5" outlineLevel="6">
      <c r="A699" s="19" t="s">
        <v>700</v>
      </c>
      <c r="B699" s="20" t="s">
        <v>242</v>
      </c>
      <c r="C699" s="20" t="s">
        <v>146</v>
      </c>
      <c r="D699" s="20" t="s">
        <v>326</v>
      </c>
      <c r="E699" s="20" t="s">
        <v>70</v>
      </c>
      <c r="F699" s="13">
        <f>'Приложение_7 '!G756</f>
        <v>295072.76</v>
      </c>
      <c r="G699" s="2"/>
      <c r="I699" s="13">
        <v>295072.76</v>
      </c>
      <c r="J699" s="2"/>
      <c r="L699" s="135">
        <f t="shared" si="20"/>
        <v>0</v>
      </c>
      <c r="M699" s="135">
        <f t="shared" si="21"/>
        <v>0</v>
      </c>
    </row>
    <row r="700" spans="1:13" ht="15.75" outlineLevel="3">
      <c r="A700" s="101" t="s">
        <v>653</v>
      </c>
      <c r="B700" s="102" t="s">
        <v>242</v>
      </c>
      <c r="C700" s="102" t="s">
        <v>146</v>
      </c>
      <c r="D700" s="102" t="s">
        <v>327</v>
      </c>
      <c r="E700" s="102" t="s">
        <v>1</v>
      </c>
      <c r="F700" s="12">
        <f>F701+F706+F709</f>
        <v>21174817.76</v>
      </c>
      <c r="G700" s="12">
        <f>G701+G706+G709</f>
        <v>15095800</v>
      </c>
      <c r="I700" s="12">
        <v>21174817.76</v>
      </c>
      <c r="J700" s="1">
        <f>J701+J706</f>
        <v>15095800</v>
      </c>
      <c r="L700" s="135">
        <f t="shared" si="20"/>
        <v>0</v>
      </c>
      <c r="M700" s="135">
        <f t="shared" si="21"/>
        <v>0</v>
      </c>
    </row>
    <row r="701" spans="1:13" ht="31.5" outlineLevel="4">
      <c r="A701" s="19" t="s">
        <v>588</v>
      </c>
      <c r="B701" s="20" t="s">
        <v>242</v>
      </c>
      <c r="C701" s="20" t="s">
        <v>146</v>
      </c>
      <c r="D701" s="20" t="s">
        <v>328</v>
      </c>
      <c r="E701" s="20" t="s">
        <v>1</v>
      </c>
      <c r="F701" s="13">
        <f>F702+F704</f>
        <v>7385545</v>
      </c>
      <c r="G701" s="13">
        <f>G702+G704</f>
        <v>1601600</v>
      </c>
      <c r="I701" s="13">
        <v>7385545</v>
      </c>
      <c r="J701" s="2">
        <f>J702</f>
        <v>1601600</v>
      </c>
      <c r="L701" s="135">
        <f t="shared" si="20"/>
        <v>0</v>
      </c>
      <c r="M701" s="135">
        <f t="shared" si="21"/>
        <v>0</v>
      </c>
    </row>
    <row r="702" spans="1:13" ht="78.75" outlineLevel="5">
      <c r="A702" s="19" t="s">
        <v>473</v>
      </c>
      <c r="B702" s="20" t="s">
        <v>242</v>
      </c>
      <c r="C702" s="20" t="s">
        <v>146</v>
      </c>
      <c r="D702" s="20" t="s">
        <v>329</v>
      </c>
      <c r="E702" s="20" t="s">
        <v>1</v>
      </c>
      <c r="F702" s="13">
        <f>F703</f>
        <v>1601600</v>
      </c>
      <c r="G702" s="13">
        <f>G703</f>
        <v>1601600</v>
      </c>
      <c r="I702" s="13">
        <v>1601600</v>
      </c>
      <c r="J702" s="13">
        <v>1601600</v>
      </c>
      <c r="L702" s="135">
        <f t="shared" si="20"/>
        <v>0</v>
      </c>
      <c r="M702" s="135">
        <f t="shared" si="21"/>
        <v>0</v>
      </c>
    </row>
    <row r="703" spans="1:13" ht="31.5" outlineLevel="6">
      <c r="A703" s="19" t="s">
        <v>700</v>
      </c>
      <c r="B703" s="20" t="s">
        <v>242</v>
      </c>
      <c r="C703" s="20" t="s">
        <v>146</v>
      </c>
      <c r="D703" s="20" t="s">
        <v>329</v>
      </c>
      <c r="E703" s="20" t="s">
        <v>70</v>
      </c>
      <c r="F703" s="13">
        <f>'Приложение_7 '!G760</f>
        <v>1601600</v>
      </c>
      <c r="G703" s="13">
        <f>F703</f>
        <v>1601600</v>
      </c>
      <c r="I703" s="13">
        <v>1601600</v>
      </c>
      <c r="J703" s="13">
        <v>1601600</v>
      </c>
      <c r="L703" s="135">
        <f t="shared" si="20"/>
        <v>0</v>
      </c>
      <c r="M703" s="135">
        <f t="shared" si="21"/>
        <v>0</v>
      </c>
    </row>
    <row r="704" spans="1:13" ht="78.75" outlineLevel="5">
      <c r="A704" s="19" t="s">
        <v>473</v>
      </c>
      <c r="B704" s="20" t="s">
        <v>242</v>
      </c>
      <c r="C704" s="20" t="s">
        <v>146</v>
      </c>
      <c r="D704" s="20" t="s">
        <v>330</v>
      </c>
      <c r="E704" s="20" t="s">
        <v>1</v>
      </c>
      <c r="F704" s="13">
        <f>F705</f>
        <v>5783945</v>
      </c>
      <c r="G704" s="2"/>
      <c r="I704" s="13">
        <v>5783945</v>
      </c>
      <c r="J704" s="2"/>
      <c r="L704" s="135">
        <f t="shared" si="20"/>
        <v>0</v>
      </c>
      <c r="M704" s="135">
        <f t="shared" si="21"/>
        <v>0</v>
      </c>
    </row>
    <row r="705" spans="1:13" ht="31.5" outlineLevel="6">
      <c r="A705" s="19" t="s">
        <v>700</v>
      </c>
      <c r="B705" s="20" t="s">
        <v>242</v>
      </c>
      <c r="C705" s="20" t="s">
        <v>146</v>
      </c>
      <c r="D705" s="20" t="s">
        <v>330</v>
      </c>
      <c r="E705" s="20" t="s">
        <v>70</v>
      </c>
      <c r="F705" s="13">
        <f>'Приложение_7 '!G762</f>
        <v>5783945</v>
      </c>
      <c r="G705" s="2"/>
      <c r="I705" s="13">
        <v>5783945</v>
      </c>
      <c r="J705" s="2"/>
      <c r="L705" s="135">
        <f t="shared" si="20"/>
        <v>0</v>
      </c>
      <c r="M705" s="135">
        <f t="shared" si="21"/>
        <v>0</v>
      </c>
    </row>
    <row r="706" spans="1:13" ht="31.5" outlineLevel="4">
      <c r="A706" s="19" t="s">
        <v>589</v>
      </c>
      <c r="B706" s="20" t="s">
        <v>242</v>
      </c>
      <c r="C706" s="20" t="s">
        <v>146</v>
      </c>
      <c r="D706" s="20" t="s">
        <v>331</v>
      </c>
      <c r="E706" s="20" t="s">
        <v>1</v>
      </c>
      <c r="F706" s="13">
        <f>F707</f>
        <v>13494200</v>
      </c>
      <c r="G706" s="13">
        <f>G707</f>
        <v>13494200</v>
      </c>
      <c r="I706" s="13">
        <v>13494200</v>
      </c>
      <c r="J706" s="2">
        <f>J707</f>
        <v>13494200</v>
      </c>
      <c r="L706" s="135">
        <f t="shared" si="20"/>
        <v>0</v>
      </c>
      <c r="M706" s="135">
        <f t="shared" si="21"/>
        <v>0</v>
      </c>
    </row>
    <row r="707" spans="1:13" ht="31.5" outlineLevel="5">
      <c r="A707" s="19" t="s">
        <v>474</v>
      </c>
      <c r="B707" s="20" t="s">
        <v>242</v>
      </c>
      <c r="C707" s="20" t="s">
        <v>146</v>
      </c>
      <c r="D707" s="20" t="s">
        <v>332</v>
      </c>
      <c r="E707" s="20" t="s">
        <v>1</v>
      </c>
      <c r="F707" s="13">
        <f>F708</f>
        <v>13494200</v>
      </c>
      <c r="G707" s="13">
        <f>G708</f>
        <v>13494200</v>
      </c>
      <c r="I707" s="13">
        <v>13494200</v>
      </c>
      <c r="J707" s="13">
        <v>13494200</v>
      </c>
      <c r="L707" s="135">
        <f t="shared" si="20"/>
        <v>0</v>
      </c>
      <c r="M707" s="135">
        <f t="shared" si="21"/>
        <v>0</v>
      </c>
    </row>
    <row r="708" spans="1:13" ht="31.5" outlineLevel="6">
      <c r="A708" s="19" t="s">
        <v>700</v>
      </c>
      <c r="B708" s="20" t="s">
        <v>242</v>
      </c>
      <c r="C708" s="20" t="s">
        <v>146</v>
      </c>
      <c r="D708" s="20" t="s">
        <v>332</v>
      </c>
      <c r="E708" s="20" t="s">
        <v>70</v>
      </c>
      <c r="F708" s="13">
        <f>'Приложение_7 '!G765</f>
        <v>13494200</v>
      </c>
      <c r="G708" s="13">
        <f>F708</f>
        <v>13494200</v>
      </c>
      <c r="I708" s="13">
        <v>13494200</v>
      </c>
      <c r="J708" s="13">
        <v>13494200</v>
      </c>
      <c r="L708" s="135">
        <f t="shared" si="20"/>
        <v>0</v>
      </c>
      <c r="M708" s="135">
        <f t="shared" si="21"/>
        <v>0</v>
      </c>
    </row>
    <row r="709" spans="1:13" ht="31.5" outlineLevel="4">
      <c r="A709" s="19" t="s">
        <v>590</v>
      </c>
      <c r="B709" s="20" t="s">
        <v>242</v>
      </c>
      <c r="C709" s="20" t="s">
        <v>146</v>
      </c>
      <c r="D709" s="20" t="s">
        <v>333</v>
      </c>
      <c r="E709" s="20" t="s">
        <v>1</v>
      </c>
      <c r="F709" s="13">
        <f>F710</f>
        <v>295072.76</v>
      </c>
      <c r="G709" s="2"/>
      <c r="I709" s="13">
        <v>295072.76</v>
      </c>
      <c r="J709" s="2"/>
      <c r="L709" s="135">
        <f t="shared" si="20"/>
        <v>0</v>
      </c>
      <c r="M709" s="135">
        <f t="shared" si="21"/>
        <v>0</v>
      </c>
    </row>
    <row r="710" spans="1:13" ht="63" outlineLevel="5">
      <c r="A710" s="19" t="s">
        <v>435</v>
      </c>
      <c r="B710" s="20" t="s">
        <v>242</v>
      </c>
      <c r="C710" s="20" t="s">
        <v>146</v>
      </c>
      <c r="D710" s="20" t="s">
        <v>334</v>
      </c>
      <c r="E710" s="20" t="s">
        <v>1</v>
      </c>
      <c r="F710" s="13">
        <f>F711</f>
        <v>295072.76</v>
      </c>
      <c r="G710" s="2"/>
      <c r="I710" s="13">
        <v>295072.76</v>
      </c>
      <c r="J710" s="2"/>
      <c r="L710" s="135">
        <f aca="true" t="shared" si="22" ref="L710:L773">F710-I710</f>
        <v>0</v>
      </c>
      <c r="M710" s="135">
        <f aca="true" t="shared" si="23" ref="M710:M773">G710-J710</f>
        <v>0</v>
      </c>
    </row>
    <row r="711" spans="1:13" ht="31.5" outlineLevel="6">
      <c r="A711" s="19" t="s">
        <v>700</v>
      </c>
      <c r="B711" s="20" t="s">
        <v>242</v>
      </c>
      <c r="C711" s="20" t="s">
        <v>146</v>
      </c>
      <c r="D711" s="20" t="s">
        <v>334</v>
      </c>
      <c r="E711" s="20" t="s">
        <v>70</v>
      </c>
      <c r="F711" s="13">
        <f>'Приложение_7 '!G768</f>
        <v>295072.76</v>
      </c>
      <c r="G711" s="2"/>
      <c r="I711" s="13">
        <v>295072.76</v>
      </c>
      <c r="J711" s="2"/>
      <c r="L711" s="135">
        <f t="shared" si="22"/>
        <v>0</v>
      </c>
      <c r="M711" s="135">
        <f t="shared" si="23"/>
        <v>0</v>
      </c>
    </row>
    <row r="712" spans="1:13" ht="31.5" outlineLevel="2">
      <c r="A712" s="101" t="s">
        <v>663</v>
      </c>
      <c r="B712" s="102" t="s">
        <v>242</v>
      </c>
      <c r="C712" s="102" t="s">
        <v>146</v>
      </c>
      <c r="D712" s="102" t="s">
        <v>90</v>
      </c>
      <c r="E712" s="102" t="s">
        <v>1</v>
      </c>
      <c r="F712" s="12">
        <f>F713</f>
        <v>664700</v>
      </c>
      <c r="G712" s="1"/>
      <c r="I712" s="12">
        <v>694700</v>
      </c>
      <c r="J712" s="1"/>
      <c r="L712" s="135">
        <f t="shared" si="22"/>
        <v>-30000</v>
      </c>
      <c r="M712" s="135">
        <f t="shared" si="23"/>
        <v>0</v>
      </c>
    </row>
    <row r="713" spans="1:13" ht="47.25" outlineLevel="3">
      <c r="A713" s="101" t="s">
        <v>628</v>
      </c>
      <c r="B713" s="102" t="s">
        <v>242</v>
      </c>
      <c r="C713" s="102" t="s">
        <v>146</v>
      </c>
      <c r="D713" s="102" t="s">
        <v>91</v>
      </c>
      <c r="E713" s="102" t="s">
        <v>1</v>
      </c>
      <c r="F713" s="12">
        <f>F714</f>
        <v>664700</v>
      </c>
      <c r="G713" s="1"/>
      <c r="I713" s="12">
        <v>694700</v>
      </c>
      <c r="J713" s="1"/>
      <c r="L713" s="135">
        <f t="shared" si="22"/>
        <v>-30000</v>
      </c>
      <c r="M713" s="135">
        <f t="shared" si="23"/>
        <v>0</v>
      </c>
    </row>
    <row r="714" spans="1:13" ht="31.5" outlineLevel="4">
      <c r="A714" s="19" t="s">
        <v>513</v>
      </c>
      <c r="B714" s="20" t="s">
        <v>242</v>
      </c>
      <c r="C714" s="20" t="s">
        <v>146</v>
      </c>
      <c r="D714" s="20" t="s">
        <v>100</v>
      </c>
      <c r="E714" s="20" t="s">
        <v>1</v>
      </c>
      <c r="F714" s="13">
        <f>F715</f>
        <v>664700</v>
      </c>
      <c r="G714" s="2"/>
      <c r="I714" s="13">
        <v>694700</v>
      </c>
      <c r="J714" s="2"/>
      <c r="L714" s="135">
        <f t="shared" si="22"/>
        <v>-30000</v>
      </c>
      <c r="M714" s="135">
        <f t="shared" si="23"/>
        <v>0</v>
      </c>
    </row>
    <row r="715" spans="1:13" ht="31.5" outlineLevel="5">
      <c r="A715" s="19" t="s">
        <v>444</v>
      </c>
      <c r="B715" s="20" t="s">
        <v>242</v>
      </c>
      <c r="C715" s="20" t="s">
        <v>146</v>
      </c>
      <c r="D715" s="20" t="s">
        <v>101</v>
      </c>
      <c r="E715" s="20" t="s">
        <v>1</v>
      </c>
      <c r="F715" s="13">
        <f>F716</f>
        <v>664700</v>
      </c>
      <c r="G715" s="2"/>
      <c r="I715" s="13">
        <v>694700</v>
      </c>
      <c r="J715" s="2"/>
      <c r="L715" s="135">
        <f t="shared" si="22"/>
        <v>-30000</v>
      </c>
      <c r="M715" s="135">
        <f t="shared" si="23"/>
        <v>0</v>
      </c>
    </row>
    <row r="716" spans="1:13" ht="31.5" outlineLevel="6">
      <c r="A716" s="19" t="s">
        <v>700</v>
      </c>
      <c r="B716" s="20" t="s">
        <v>242</v>
      </c>
      <c r="C716" s="20" t="s">
        <v>146</v>
      </c>
      <c r="D716" s="20" t="s">
        <v>101</v>
      </c>
      <c r="E716" s="20" t="s">
        <v>70</v>
      </c>
      <c r="F716" s="13">
        <f>'Приложение_7 '!G773</f>
        <v>664700</v>
      </c>
      <c r="G716" s="2"/>
      <c r="I716" s="13">
        <v>694700</v>
      </c>
      <c r="J716" s="2"/>
      <c r="L716" s="135">
        <f t="shared" si="22"/>
        <v>-30000</v>
      </c>
      <c r="M716" s="135">
        <f t="shared" si="23"/>
        <v>0</v>
      </c>
    </row>
    <row r="717" spans="1:13" s="134" customFormat="1" ht="15.75">
      <c r="A717" s="101" t="s">
        <v>706</v>
      </c>
      <c r="B717" s="102" t="s">
        <v>165</v>
      </c>
      <c r="C717" s="102" t="s">
        <v>3</v>
      </c>
      <c r="D717" s="102" t="s">
        <v>4</v>
      </c>
      <c r="E717" s="102" t="s">
        <v>1</v>
      </c>
      <c r="F717" s="12">
        <f>F718</f>
        <v>213582705.74</v>
      </c>
      <c r="G717" s="12">
        <f>G718</f>
        <v>17993119.52</v>
      </c>
      <c r="I717" s="12">
        <v>196660262.66</v>
      </c>
      <c r="J717" s="1">
        <f>J718</f>
        <v>17993119.52</v>
      </c>
      <c r="L717" s="135">
        <f t="shared" si="22"/>
        <v>16922443.080000013</v>
      </c>
      <c r="M717" s="135">
        <f t="shared" si="23"/>
        <v>0</v>
      </c>
    </row>
    <row r="718" spans="1:13" s="134" customFormat="1" ht="19.5" customHeight="1" outlineLevel="1">
      <c r="A718" s="101" t="s">
        <v>689</v>
      </c>
      <c r="B718" s="102" t="s">
        <v>165</v>
      </c>
      <c r="C718" s="102" t="s">
        <v>2</v>
      </c>
      <c r="D718" s="102" t="s">
        <v>4</v>
      </c>
      <c r="E718" s="102" t="s">
        <v>1</v>
      </c>
      <c r="F718" s="12">
        <f>F719+F725+F786</f>
        <v>213582705.74</v>
      </c>
      <c r="G718" s="12">
        <f>G719+G725+G786</f>
        <v>17993119.52</v>
      </c>
      <c r="I718" s="12">
        <v>196660262.66</v>
      </c>
      <c r="J718" s="1">
        <f>J725</f>
        <v>17993119.52</v>
      </c>
      <c r="L718" s="135">
        <f t="shared" si="22"/>
        <v>16922443.080000013</v>
      </c>
      <c r="M718" s="135">
        <f t="shared" si="23"/>
        <v>0</v>
      </c>
    </row>
    <row r="719" spans="1:13" ht="47.25" outlineLevel="2">
      <c r="A719" s="101" t="s">
        <v>623</v>
      </c>
      <c r="B719" s="102" t="s">
        <v>165</v>
      </c>
      <c r="C719" s="102" t="s">
        <v>2</v>
      </c>
      <c r="D719" s="102" t="s">
        <v>67</v>
      </c>
      <c r="E719" s="102" t="s">
        <v>1</v>
      </c>
      <c r="F719" s="12">
        <f>F720</f>
        <v>609776.79</v>
      </c>
      <c r="G719" s="1"/>
      <c r="I719" s="12">
        <v>609776.79</v>
      </c>
      <c r="J719" s="1"/>
      <c r="L719" s="135">
        <f t="shared" si="22"/>
        <v>0</v>
      </c>
      <c r="M719" s="135">
        <f t="shared" si="23"/>
        <v>0</v>
      </c>
    </row>
    <row r="720" spans="1:13" ht="63" outlineLevel="4">
      <c r="A720" s="19" t="s">
        <v>592</v>
      </c>
      <c r="B720" s="20" t="s">
        <v>165</v>
      </c>
      <c r="C720" s="20" t="s">
        <v>2</v>
      </c>
      <c r="D720" s="20" t="s">
        <v>335</v>
      </c>
      <c r="E720" s="20" t="s">
        <v>1</v>
      </c>
      <c r="F720" s="13">
        <f>F721+F723</f>
        <v>609776.79</v>
      </c>
      <c r="G720" s="2"/>
      <c r="I720" s="13">
        <v>609776.79</v>
      </c>
      <c r="J720" s="2"/>
      <c r="L720" s="135">
        <f t="shared" si="22"/>
        <v>0</v>
      </c>
      <c r="M720" s="135">
        <f t="shared" si="23"/>
        <v>0</v>
      </c>
    </row>
    <row r="721" spans="1:13" ht="31.5" outlineLevel="5">
      <c r="A721" s="19" t="s">
        <v>459</v>
      </c>
      <c r="B721" s="20" t="s">
        <v>165</v>
      </c>
      <c r="C721" s="20" t="s">
        <v>2</v>
      </c>
      <c r="D721" s="20" t="s">
        <v>336</v>
      </c>
      <c r="E721" s="20" t="s">
        <v>1</v>
      </c>
      <c r="F721" s="13">
        <f>F722</f>
        <v>491531.49</v>
      </c>
      <c r="G721" s="2"/>
      <c r="I721" s="13">
        <v>491531.49</v>
      </c>
      <c r="J721" s="2"/>
      <c r="L721" s="135">
        <f t="shared" si="22"/>
        <v>0</v>
      </c>
      <c r="M721" s="135">
        <f t="shared" si="23"/>
        <v>0</v>
      </c>
    </row>
    <row r="722" spans="1:13" ht="31.5" outlineLevel="6">
      <c r="A722" s="19" t="s">
        <v>700</v>
      </c>
      <c r="B722" s="20" t="s">
        <v>165</v>
      </c>
      <c r="C722" s="20" t="s">
        <v>2</v>
      </c>
      <c r="D722" s="20" t="s">
        <v>336</v>
      </c>
      <c r="E722" s="20" t="s">
        <v>70</v>
      </c>
      <c r="F722" s="13">
        <f>'Приложение_7 '!G910</f>
        <v>491531.49</v>
      </c>
      <c r="G722" s="2"/>
      <c r="I722" s="13">
        <v>491531.49</v>
      </c>
      <c r="J722" s="2"/>
      <c r="L722" s="135">
        <f t="shared" si="22"/>
        <v>0</v>
      </c>
      <c r="M722" s="135">
        <f t="shared" si="23"/>
        <v>0</v>
      </c>
    </row>
    <row r="723" spans="1:13" ht="31.5" outlineLevel="5">
      <c r="A723" s="19" t="s">
        <v>444</v>
      </c>
      <c r="B723" s="20" t="s">
        <v>165</v>
      </c>
      <c r="C723" s="20" t="s">
        <v>2</v>
      </c>
      <c r="D723" s="20" t="s">
        <v>337</v>
      </c>
      <c r="E723" s="20" t="s">
        <v>1</v>
      </c>
      <c r="F723" s="13">
        <f>F724</f>
        <v>118245.3</v>
      </c>
      <c r="G723" s="2"/>
      <c r="I723" s="13">
        <v>118245.3</v>
      </c>
      <c r="J723" s="2"/>
      <c r="L723" s="135">
        <f t="shared" si="22"/>
        <v>0</v>
      </c>
      <c r="M723" s="135">
        <f t="shared" si="23"/>
        <v>0</v>
      </c>
    </row>
    <row r="724" spans="1:13" ht="31.5" outlineLevel="6">
      <c r="A724" s="19" t="s">
        <v>700</v>
      </c>
      <c r="B724" s="20" t="s">
        <v>165</v>
      </c>
      <c r="C724" s="20" t="s">
        <v>2</v>
      </c>
      <c r="D724" s="20" t="s">
        <v>337</v>
      </c>
      <c r="E724" s="20" t="s">
        <v>70</v>
      </c>
      <c r="F724" s="13">
        <f>'Приложение_7 '!G912</f>
        <v>118245.3</v>
      </c>
      <c r="G724" s="2"/>
      <c r="I724" s="13">
        <v>118245.3</v>
      </c>
      <c r="J724" s="2"/>
      <c r="L724" s="135">
        <f t="shared" si="22"/>
        <v>0</v>
      </c>
      <c r="M724" s="135">
        <f t="shared" si="23"/>
        <v>0</v>
      </c>
    </row>
    <row r="725" spans="1:13" ht="47.25" outlineLevel="2">
      <c r="A725" s="101" t="s">
        <v>665</v>
      </c>
      <c r="B725" s="102" t="s">
        <v>165</v>
      </c>
      <c r="C725" s="102" t="s">
        <v>2</v>
      </c>
      <c r="D725" s="102" t="s">
        <v>282</v>
      </c>
      <c r="E725" s="102" t="s">
        <v>1</v>
      </c>
      <c r="F725" s="12">
        <f>F726+F741+F761+F782</f>
        <v>211964725.95000002</v>
      </c>
      <c r="G725" s="12">
        <f>G726+G741+G761+G782</f>
        <v>17993119.52</v>
      </c>
      <c r="I725" s="12">
        <v>195042282.87</v>
      </c>
      <c r="J725" s="1">
        <f>J726+J741+J761</f>
        <v>17993119.52</v>
      </c>
      <c r="L725" s="135">
        <f t="shared" si="22"/>
        <v>16922443.080000013</v>
      </c>
      <c r="M725" s="135">
        <f t="shared" si="23"/>
        <v>0</v>
      </c>
    </row>
    <row r="726" spans="1:13" ht="47.25" outlineLevel="3">
      <c r="A726" s="101" t="s">
        <v>647</v>
      </c>
      <c r="B726" s="102" t="s">
        <v>165</v>
      </c>
      <c r="C726" s="102" t="s">
        <v>2</v>
      </c>
      <c r="D726" s="102" t="s">
        <v>283</v>
      </c>
      <c r="E726" s="102" t="s">
        <v>1</v>
      </c>
      <c r="F726" s="12">
        <f>F727+F731+F738</f>
        <v>122805861.71000001</v>
      </c>
      <c r="G726" s="12">
        <f>G727+G731+G738</f>
        <v>11540400.52</v>
      </c>
      <c r="I726" s="12">
        <v>122805861.71</v>
      </c>
      <c r="J726" s="1">
        <f>J731</f>
        <v>11540400.52</v>
      </c>
      <c r="L726" s="135">
        <f t="shared" si="22"/>
        <v>0</v>
      </c>
      <c r="M726" s="135">
        <f t="shared" si="23"/>
        <v>0</v>
      </c>
    </row>
    <row r="727" spans="1:13" ht="31.5" outlineLevel="4">
      <c r="A727" s="19" t="s">
        <v>593</v>
      </c>
      <c r="B727" s="20" t="s">
        <v>165</v>
      </c>
      <c r="C727" s="20" t="s">
        <v>2</v>
      </c>
      <c r="D727" s="20" t="s">
        <v>338</v>
      </c>
      <c r="E727" s="20" t="s">
        <v>1</v>
      </c>
      <c r="F727" s="13">
        <f>F728</f>
        <v>4923720</v>
      </c>
      <c r="G727" s="2"/>
      <c r="I727" s="13">
        <v>4923720</v>
      </c>
      <c r="J727" s="2"/>
      <c r="L727" s="135">
        <f t="shared" si="22"/>
        <v>0</v>
      </c>
      <c r="M727" s="135">
        <f t="shared" si="23"/>
        <v>0</v>
      </c>
    </row>
    <row r="728" spans="1:13" ht="31.5" outlineLevel="5">
      <c r="A728" s="19" t="s">
        <v>444</v>
      </c>
      <c r="B728" s="20" t="s">
        <v>165</v>
      </c>
      <c r="C728" s="20" t="s">
        <v>2</v>
      </c>
      <c r="D728" s="20" t="s">
        <v>339</v>
      </c>
      <c r="E728" s="20" t="s">
        <v>1</v>
      </c>
      <c r="F728" s="13">
        <f>F729+F730</f>
        <v>4923720</v>
      </c>
      <c r="G728" s="2"/>
      <c r="I728" s="13">
        <v>4923720</v>
      </c>
      <c r="J728" s="2"/>
      <c r="L728" s="135">
        <f t="shared" si="22"/>
        <v>0</v>
      </c>
      <c r="M728" s="135">
        <f t="shared" si="23"/>
        <v>0</v>
      </c>
    </row>
    <row r="729" spans="1:13" ht="31.5" outlineLevel="6">
      <c r="A729" s="19" t="s">
        <v>697</v>
      </c>
      <c r="B729" s="20" t="s">
        <v>165</v>
      </c>
      <c r="C729" s="20" t="s">
        <v>2</v>
      </c>
      <c r="D729" s="20" t="s">
        <v>339</v>
      </c>
      <c r="E729" s="20" t="s">
        <v>17</v>
      </c>
      <c r="F729" s="13">
        <f>'Приложение_7 '!G917</f>
        <v>1512720</v>
      </c>
      <c r="G729" s="2"/>
      <c r="I729" s="13">
        <v>2262720</v>
      </c>
      <c r="J729" s="2"/>
      <c r="L729" s="135">
        <f t="shared" si="22"/>
        <v>-750000</v>
      </c>
      <c r="M729" s="135">
        <f t="shared" si="23"/>
        <v>0</v>
      </c>
    </row>
    <row r="730" spans="1:13" ht="31.5" outlineLevel="6">
      <c r="A730" s="19" t="s">
        <v>700</v>
      </c>
      <c r="B730" s="20" t="s">
        <v>165</v>
      </c>
      <c r="C730" s="20" t="s">
        <v>2</v>
      </c>
      <c r="D730" s="20" t="s">
        <v>339</v>
      </c>
      <c r="E730" s="20" t="s">
        <v>70</v>
      </c>
      <c r="F730" s="13">
        <f>'Приложение_7 '!G918</f>
        <v>3411000</v>
      </c>
      <c r="G730" s="2"/>
      <c r="I730" s="13">
        <v>2661000</v>
      </c>
      <c r="J730" s="2"/>
      <c r="L730" s="135">
        <f t="shared" si="22"/>
        <v>750000</v>
      </c>
      <c r="M730" s="135">
        <f t="shared" si="23"/>
        <v>0</v>
      </c>
    </row>
    <row r="731" spans="1:13" ht="47.25" outlineLevel="4">
      <c r="A731" s="19" t="s">
        <v>594</v>
      </c>
      <c r="B731" s="20" t="s">
        <v>165</v>
      </c>
      <c r="C731" s="20" t="s">
        <v>2</v>
      </c>
      <c r="D731" s="20" t="s">
        <v>340</v>
      </c>
      <c r="E731" s="20" t="s">
        <v>1</v>
      </c>
      <c r="F731" s="13">
        <f>F732+F734+F736</f>
        <v>116631059.71000001</v>
      </c>
      <c r="G731" s="13">
        <f>G732+G734+G736</f>
        <v>11540400.52</v>
      </c>
      <c r="I731" s="13">
        <v>116631059.71</v>
      </c>
      <c r="J731" s="2">
        <f>J734</f>
        <v>11540400.52</v>
      </c>
      <c r="L731" s="135">
        <f t="shared" si="22"/>
        <v>0</v>
      </c>
      <c r="M731" s="135">
        <f t="shared" si="23"/>
        <v>0</v>
      </c>
    </row>
    <row r="732" spans="1:13" ht="63" outlineLevel="5">
      <c r="A732" s="19" t="s">
        <v>446</v>
      </c>
      <c r="B732" s="20" t="s">
        <v>165</v>
      </c>
      <c r="C732" s="20" t="s">
        <v>2</v>
      </c>
      <c r="D732" s="20" t="s">
        <v>341</v>
      </c>
      <c r="E732" s="20" t="s">
        <v>1</v>
      </c>
      <c r="F732" s="13">
        <f>F733</f>
        <v>98897170.43</v>
      </c>
      <c r="G732" s="2"/>
      <c r="I732" s="13">
        <v>98897170.43</v>
      </c>
      <c r="J732" s="2"/>
      <c r="L732" s="135">
        <f t="shared" si="22"/>
        <v>0</v>
      </c>
      <c r="M732" s="135">
        <f t="shared" si="23"/>
        <v>0</v>
      </c>
    </row>
    <row r="733" spans="1:13" ht="31.5" outlineLevel="6">
      <c r="A733" s="19" t="s">
        <v>700</v>
      </c>
      <c r="B733" s="20" t="s">
        <v>165</v>
      </c>
      <c r="C733" s="20" t="s">
        <v>2</v>
      </c>
      <c r="D733" s="20" t="s">
        <v>341</v>
      </c>
      <c r="E733" s="20" t="s">
        <v>70</v>
      </c>
      <c r="F733" s="13">
        <f>'Приложение_7 '!G921</f>
        <v>98897170.43</v>
      </c>
      <c r="G733" s="2"/>
      <c r="I733" s="13">
        <v>98897170.43</v>
      </c>
      <c r="J733" s="2"/>
      <c r="L733" s="135">
        <f t="shared" si="22"/>
        <v>0</v>
      </c>
      <c r="M733" s="135">
        <f t="shared" si="23"/>
        <v>0</v>
      </c>
    </row>
    <row r="734" spans="1:13" ht="63" outlineLevel="5">
      <c r="A734" s="19" t="s">
        <v>468</v>
      </c>
      <c r="B734" s="20" t="s">
        <v>165</v>
      </c>
      <c r="C734" s="20" t="s">
        <v>2</v>
      </c>
      <c r="D734" s="20" t="s">
        <v>342</v>
      </c>
      <c r="E734" s="20" t="s">
        <v>1</v>
      </c>
      <c r="F734" s="13">
        <f>F735</f>
        <v>11540400.52</v>
      </c>
      <c r="G734" s="13">
        <f>G735</f>
        <v>11540400.52</v>
      </c>
      <c r="I734" s="13">
        <v>11540400.52</v>
      </c>
      <c r="J734" s="13">
        <v>11540400.52</v>
      </c>
      <c r="L734" s="135">
        <f t="shared" si="22"/>
        <v>0</v>
      </c>
      <c r="M734" s="135">
        <f t="shared" si="23"/>
        <v>0</v>
      </c>
    </row>
    <row r="735" spans="1:13" ht="31.5" outlineLevel="6">
      <c r="A735" s="19" t="s">
        <v>700</v>
      </c>
      <c r="B735" s="20" t="s">
        <v>165</v>
      </c>
      <c r="C735" s="20" t="s">
        <v>2</v>
      </c>
      <c r="D735" s="20" t="s">
        <v>342</v>
      </c>
      <c r="E735" s="20" t="s">
        <v>70</v>
      </c>
      <c r="F735" s="13">
        <f>'Приложение_7 '!G923</f>
        <v>11540400.52</v>
      </c>
      <c r="G735" s="13">
        <f>F735</f>
        <v>11540400.52</v>
      </c>
      <c r="I735" s="13">
        <v>11540400.52</v>
      </c>
      <c r="J735" s="13">
        <v>11540400.52</v>
      </c>
      <c r="L735" s="135">
        <f t="shared" si="22"/>
        <v>0</v>
      </c>
      <c r="M735" s="135">
        <f t="shared" si="23"/>
        <v>0</v>
      </c>
    </row>
    <row r="736" spans="1:13" ht="63" outlineLevel="5">
      <c r="A736" s="19" t="s">
        <v>468</v>
      </c>
      <c r="B736" s="20" t="s">
        <v>165</v>
      </c>
      <c r="C736" s="20" t="s">
        <v>2</v>
      </c>
      <c r="D736" s="20" t="s">
        <v>343</v>
      </c>
      <c r="E736" s="20" t="s">
        <v>1</v>
      </c>
      <c r="F736" s="13">
        <f>F737</f>
        <v>6193488.76</v>
      </c>
      <c r="G736" s="2"/>
      <c r="I736" s="13">
        <v>6193488.76</v>
      </c>
      <c r="J736" s="2"/>
      <c r="L736" s="135">
        <f t="shared" si="22"/>
        <v>0</v>
      </c>
      <c r="M736" s="135">
        <f t="shared" si="23"/>
        <v>0</v>
      </c>
    </row>
    <row r="737" spans="1:13" ht="31.5" outlineLevel="6">
      <c r="A737" s="19" t="s">
        <v>700</v>
      </c>
      <c r="B737" s="20" t="s">
        <v>165</v>
      </c>
      <c r="C737" s="20" t="s">
        <v>2</v>
      </c>
      <c r="D737" s="20" t="s">
        <v>343</v>
      </c>
      <c r="E737" s="20" t="s">
        <v>70</v>
      </c>
      <c r="F737" s="13">
        <f>'Приложение_7 '!G925</f>
        <v>6193488.76</v>
      </c>
      <c r="G737" s="2"/>
      <c r="I737" s="13">
        <v>6193488.76</v>
      </c>
      <c r="J737" s="2"/>
      <c r="L737" s="135">
        <f t="shared" si="22"/>
        <v>0</v>
      </c>
      <c r="M737" s="135">
        <f t="shared" si="23"/>
        <v>0</v>
      </c>
    </row>
    <row r="738" spans="1:13" ht="15.75" outlineLevel="4">
      <c r="A738" s="19" t="s">
        <v>566</v>
      </c>
      <c r="B738" s="20" t="s">
        <v>165</v>
      </c>
      <c r="C738" s="20" t="s">
        <v>2</v>
      </c>
      <c r="D738" s="20" t="s">
        <v>344</v>
      </c>
      <c r="E738" s="20" t="s">
        <v>1</v>
      </c>
      <c r="F738" s="13">
        <f>F739</f>
        <v>1251082</v>
      </c>
      <c r="G738" s="2"/>
      <c r="I738" s="13">
        <v>1251082</v>
      </c>
      <c r="J738" s="2"/>
      <c r="L738" s="135">
        <f t="shared" si="22"/>
        <v>0</v>
      </c>
      <c r="M738" s="135">
        <f t="shared" si="23"/>
        <v>0</v>
      </c>
    </row>
    <row r="739" spans="1:13" ht="63" outlineLevel="5">
      <c r="A739" s="19" t="s">
        <v>435</v>
      </c>
      <c r="B739" s="20" t="s">
        <v>165</v>
      </c>
      <c r="C739" s="20" t="s">
        <v>2</v>
      </c>
      <c r="D739" s="20" t="s">
        <v>345</v>
      </c>
      <c r="E739" s="20" t="s">
        <v>1</v>
      </c>
      <c r="F739" s="13">
        <f>F740</f>
        <v>1251082</v>
      </c>
      <c r="G739" s="2"/>
      <c r="I739" s="13">
        <v>1251082</v>
      </c>
      <c r="J739" s="2"/>
      <c r="L739" s="135">
        <f t="shared" si="22"/>
        <v>0</v>
      </c>
      <c r="M739" s="135">
        <f t="shared" si="23"/>
        <v>0</v>
      </c>
    </row>
    <row r="740" spans="1:13" ht="31.5" outlineLevel="6">
      <c r="A740" s="19" t="s">
        <v>700</v>
      </c>
      <c r="B740" s="20" t="s">
        <v>165</v>
      </c>
      <c r="C740" s="20" t="s">
        <v>2</v>
      </c>
      <c r="D740" s="20" t="s">
        <v>345</v>
      </c>
      <c r="E740" s="20" t="s">
        <v>70</v>
      </c>
      <c r="F740" s="13">
        <f>'Приложение_7 '!G928</f>
        <v>1251082</v>
      </c>
      <c r="G740" s="2"/>
      <c r="I740" s="13">
        <v>1251082</v>
      </c>
      <c r="J740" s="2"/>
      <c r="L740" s="135">
        <f t="shared" si="22"/>
        <v>0</v>
      </c>
      <c r="M740" s="135">
        <f t="shared" si="23"/>
        <v>0</v>
      </c>
    </row>
    <row r="741" spans="1:13" ht="31.5" outlineLevel="3">
      <c r="A741" s="101" t="s">
        <v>654</v>
      </c>
      <c r="B741" s="102" t="s">
        <v>165</v>
      </c>
      <c r="C741" s="102" t="s">
        <v>2</v>
      </c>
      <c r="D741" s="102" t="s">
        <v>346</v>
      </c>
      <c r="E741" s="102" t="s">
        <v>1</v>
      </c>
      <c r="F741" s="12">
        <f>F742+F749+F752+F755+F758</f>
        <v>55011520.43</v>
      </c>
      <c r="G741" s="12">
        <f>G742+G749+G752+G755+G758</f>
        <v>5135772.78</v>
      </c>
      <c r="I741" s="12">
        <v>55011520.43</v>
      </c>
      <c r="J741" s="1">
        <f>J742</f>
        <v>5135772.78</v>
      </c>
      <c r="L741" s="135">
        <f t="shared" si="22"/>
        <v>0</v>
      </c>
      <c r="M741" s="135">
        <f t="shared" si="23"/>
        <v>0</v>
      </c>
    </row>
    <row r="742" spans="1:13" ht="47.25" outlineLevel="4">
      <c r="A742" s="19" t="s">
        <v>595</v>
      </c>
      <c r="B742" s="20" t="s">
        <v>165</v>
      </c>
      <c r="C742" s="20" t="s">
        <v>2</v>
      </c>
      <c r="D742" s="20" t="s">
        <v>347</v>
      </c>
      <c r="E742" s="20" t="s">
        <v>1</v>
      </c>
      <c r="F742" s="13">
        <f>F743+F745+F747</f>
        <v>44562339.87</v>
      </c>
      <c r="G742" s="13">
        <f>G743+G745+G747</f>
        <v>5135772.78</v>
      </c>
      <c r="I742" s="13">
        <v>44562339.87</v>
      </c>
      <c r="J742" s="2">
        <f>J745</f>
        <v>5135772.78</v>
      </c>
      <c r="L742" s="135">
        <f t="shared" si="22"/>
        <v>0</v>
      </c>
      <c r="M742" s="135">
        <f t="shared" si="23"/>
        <v>0</v>
      </c>
    </row>
    <row r="743" spans="1:13" ht="63" outlineLevel="5">
      <c r="A743" s="19" t="s">
        <v>446</v>
      </c>
      <c r="B743" s="20" t="s">
        <v>165</v>
      </c>
      <c r="C743" s="20" t="s">
        <v>2</v>
      </c>
      <c r="D743" s="20" t="s">
        <v>348</v>
      </c>
      <c r="E743" s="20" t="s">
        <v>1</v>
      </c>
      <c r="F743" s="13">
        <f>F744</f>
        <v>37937563.69</v>
      </c>
      <c r="G743" s="13"/>
      <c r="I743" s="13">
        <v>37937563.69</v>
      </c>
      <c r="J743" s="13"/>
      <c r="L743" s="135">
        <f t="shared" si="22"/>
        <v>0</v>
      </c>
      <c r="M743" s="135">
        <f t="shared" si="23"/>
        <v>0</v>
      </c>
    </row>
    <row r="744" spans="1:13" ht="31.5" outlineLevel="6">
      <c r="A744" s="19" t="s">
        <v>700</v>
      </c>
      <c r="B744" s="20" t="s">
        <v>165</v>
      </c>
      <c r="C744" s="20" t="s">
        <v>2</v>
      </c>
      <c r="D744" s="20" t="s">
        <v>348</v>
      </c>
      <c r="E744" s="20" t="s">
        <v>70</v>
      </c>
      <c r="F744" s="13">
        <f>'Приложение_7 '!G932</f>
        <v>37937563.69</v>
      </c>
      <c r="G744" s="13"/>
      <c r="I744" s="13">
        <v>37937563.69</v>
      </c>
      <c r="J744" s="13"/>
      <c r="L744" s="135">
        <f t="shared" si="22"/>
        <v>0</v>
      </c>
      <c r="M744" s="135">
        <f t="shared" si="23"/>
        <v>0</v>
      </c>
    </row>
    <row r="745" spans="1:13" ht="63" outlineLevel="5">
      <c r="A745" s="19" t="s">
        <v>468</v>
      </c>
      <c r="B745" s="20" t="s">
        <v>165</v>
      </c>
      <c r="C745" s="20" t="s">
        <v>2</v>
      </c>
      <c r="D745" s="20" t="s">
        <v>349</v>
      </c>
      <c r="E745" s="20" t="s">
        <v>1</v>
      </c>
      <c r="F745" s="13">
        <f>F746</f>
        <v>5135772.78</v>
      </c>
      <c r="G745" s="13">
        <f>G746</f>
        <v>5135772.78</v>
      </c>
      <c r="I745" s="13">
        <v>5135772.78</v>
      </c>
      <c r="J745" s="13">
        <v>5135772.78</v>
      </c>
      <c r="L745" s="135">
        <f t="shared" si="22"/>
        <v>0</v>
      </c>
      <c r="M745" s="135">
        <f t="shared" si="23"/>
        <v>0</v>
      </c>
    </row>
    <row r="746" spans="1:13" ht="31.5" outlineLevel="6">
      <c r="A746" s="19" t="s">
        <v>700</v>
      </c>
      <c r="B746" s="20" t="s">
        <v>165</v>
      </c>
      <c r="C746" s="20" t="s">
        <v>2</v>
      </c>
      <c r="D746" s="20" t="s">
        <v>349</v>
      </c>
      <c r="E746" s="20" t="s">
        <v>70</v>
      </c>
      <c r="F746" s="13">
        <f>'Приложение_7 '!G934</f>
        <v>5135772.78</v>
      </c>
      <c r="G746" s="13">
        <f>F746</f>
        <v>5135772.78</v>
      </c>
      <c r="I746" s="13">
        <v>5135772.78</v>
      </c>
      <c r="J746" s="13">
        <v>5135772.78</v>
      </c>
      <c r="L746" s="135">
        <f t="shared" si="22"/>
        <v>0</v>
      </c>
      <c r="M746" s="135">
        <f t="shared" si="23"/>
        <v>0</v>
      </c>
    </row>
    <row r="747" spans="1:13" ht="63" outlineLevel="5">
      <c r="A747" s="19" t="s">
        <v>468</v>
      </c>
      <c r="B747" s="20" t="s">
        <v>165</v>
      </c>
      <c r="C747" s="20" t="s">
        <v>2</v>
      </c>
      <c r="D747" s="20" t="s">
        <v>350</v>
      </c>
      <c r="E747" s="20" t="s">
        <v>1</v>
      </c>
      <c r="F747" s="13">
        <f>F748</f>
        <v>1489003.4</v>
      </c>
      <c r="G747" s="2"/>
      <c r="I747" s="13">
        <v>1489003.4</v>
      </c>
      <c r="J747" s="2"/>
      <c r="L747" s="135">
        <f t="shared" si="22"/>
        <v>0</v>
      </c>
      <c r="M747" s="135">
        <f t="shared" si="23"/>
        <v>0</v>
      </c>
    </row>
    <row r="748" spans="1:13" ht="31.5" outlineLevel="6">
      <c r="A748" s="19" t="s">
        <v>700</v>
      </c>
      <c r="B748" s="20" t="s">
        <v>165</v>
      </c>
      <c r="C748" s="20" t="s">
        <v>2</v>
      </c>
      <c r="D748" s="20" t="s">
        <v>350</v>
      </c>
      <c r="E748" s="20" t="s">
        <v>70</v>
      </c>
      <c r="F748" s="13">
        <f>'Приложение_7 '!G936</f>
        <v>1489003.4</v>
      </c>
      <c r="G748" s="2"/>
      <c r="I748" s="13">
        <v>1489003.4</v>
      </c>
      <c r="J748" s="2"/>
      <c r="L748" s="135">
        <f t="shared" si="22"/>
        <v>0</v>
      </c>
      <c r="M748" s="135">
        <f t="shared" si="23"/>
        <v>0</v>
      </c>
    </row>
    <row r="749" spans="1:13" ht="15.75" outlineLevel="4">
      <c r="A749" s="19" t="s">
        <v>566</v>
      </c>
      <c r="B749" s="20" t="s">
        <v>165</v>
      </c>
      <c r="C749" s="20" t="s">
        <v>2</v>
      </c>
      <c r="D749" s="20" t="s">
        <v>351</v>
      </c>
      <c r="E749" s="20" t="s">
        <v>1</v>
      </c>
      <c r="F749" s="13">
        <f>F750</f>
        <v>949162</v>
      </c>
      <c r="G749" s="2"/>
      <c r="I749" s="13">
        <v>949162</v>
      </c>
      <c r="J749" s="2"/>
      <c r="L749" s="135">
        <f t="shared" si="22"/>
        <v>0</v>
      </c>
      <c r="M749" s="135">
        <f t="shared" si="23"/>
        <v>0</v>
      </c>
    </row>
    <row r="750" spans="1:13" ht="63" outlineLevel="5">
      <c r="A750" s="19" t="s">
        <v>435</v>
      </c>
      <c r="B750" s="20" t="s">
        <v>165</v>
      </c>
      <c r="C750" s="20" t="s">
        <v>2</v>
      </c>
      <c r="D750" s="20" t="s">
        <v>352</v>
      </c>
      <c r="E750" s="20" t="s">
        <v>1</v>
      </c>
      <c r="F750" s="13">
        <f>F751</f>
        <v>949162</v>
      </c>
      <c r="G750" s="2"/>
      <c r="I750" s="13">
        <v>949162</v>
      </c>
      <c r="J750" s="2"/>
      <c r="L750" s="135">
        <f t="shared" si="22"/>
        <v>0</v>
      </c>
      <c r="M750" s="135">
        <f t="shared" si="23"/>
        <v>0</v>
      </c>
    </row>
    <row r="751" spans="1:13" ht="31.5" outlineLevel="6">
      <c r="A751" s="19" t="s">
        <v>700</v>
      </c>
      <c r="B751" s="20" t="s">
        <v>165</v>
      </c>
      <c r="C751" s="20" t="s">
        <v>2</v>
      </c>
      <c r="D751" s="20" t="s">
        <v>352</v>
      </c>
      <c r="E751" s="20" t="s">
        <v>70</v>
      </c>
      <c r="F751" s="13">
        <f>'Приложение_7 '!G939</f>
        <v>949162</v>
      </c>
      <c r="G751" s="2"/>
      <c r="I751" s="13">
        <v>949162</v>
      </c>
      <c r="J751" s="2"/>
      <c r="L751" s="135">
        <f t="shared" si="22"/>
        <v>0</v>
      </c>
      <c r="M751" s="135">
        <f t="shared" si="23"/>
        <v>0</v>
      </c>
    </row>
    <row r="752" spans="1:13" ht="47.25" outlineLevel="4">
      <c r="A752" s="19" t="s">
        <v>596</v>
      </c>
      <c r="B752" s="20" t="s">
        <v>165</v>
      </c>
      <c r="C752" s="20" t="s">
        <v>2</v>
      </c>
      <c r="D752" s="20" t="s">
        <v>353</v>
      </c>
      <c r="E752" s="20" t="s">
        <v>1</v>
      </c>
      <c r="F752" s="13">
        <f>F753</f>
        <v>5248567.25</v>
      </c>
      <c r="G752" s="2"/>
      <c r="I752" s="13">
        <v>5248567.25</v>
      </c>
      <c r="J752" s="2"/>
      <c r="L752" s="135">
        <f t="shared" si="22"/>
        <v>0</v>
      </c>
      <c r="M752" s="135">
        <f t="shared" si="23"/>
        <v>0</v>
      </c>
    </row>
    <row r="753" spans="1:13" ht="63" outlineLevel="5">
      <c r="A753" s="19" t="s">
        <v>446</v>
      </c>
      <c r="B753" s="20" t="s">
        <v>165</v>
      </c>
      <c r="C753" s="20" t="s">
        <v>2</v>
      </c>
      <c r="D753" s="20" t="s">
        <v>354</v>
      </c>
      <c r="E753" s="20" t="s">
        <v>1</v>
      </c>
      <c r="F753" s="13">
        <f>F754</f>
        <v>5248567.25</v>
      </c>
      <c r="G753" s="2"/>
      <c r="I753" s="13">
        <v>5248567.25</v>
      </c>
      <c r="J753" s="2"/>
      <c r="L753" s="135">
        <f t="shared" si="22"/>
        <v>0</v>
      </c>
      <c r="M753" s="135">
        <f t="shared" si="23"/>
        <v>0</v>
      </c>
    </row>
    <row r="754" spans="1:13" ht="31.5" outlineLevel="6">
      <c r="A754" s="19" t="s">
        <v>700</v>
      </c>
      <c r="B754" s="20" t="s">
        <v>165</v>
      </c>
      <c r="C754" s="20" t="s">
        <v>2</v>
      </c>
      <c r="D754" s="20" t="s">
        <v>354</v>
      </c>
      <c r="E754" s="20" t="s">
        <v>70</v>
      </c>
      <c r="F754" s="13">
        <f>'Приложение_7 '!G942</f>
        <v>5248567.25</v>
      </c>
      <c r="G754" s="2"/>
      <c r="I754" s="13">
        <v>5248567.25</v>
      </c>
      <c r="J754" s="2"/>
      <c r="L754" s="135">
        <f t="shared" si="22"/>
        <v>0</v>
      </c>
      <c r="M754" s="135">
        <f t="shared" si="23"/>
        <v>0</v>
      </c>
    </row>
    <row r="755" spans="1:13" ht="31.5" outlineLevel="4">
      <c r="A755" s="19" t="s">
        <v>597</v>
      </c>
      <c r="B755" s="20" t="s">
        <v>165</v>
      </c>
      <c r="C755" s="20" t="s">
        <v>2</v>
      </c>
      <c r="D755" s="20" t="s">
        <v>355</v>
      </c>
      <c r="E755" s="20" t="s">
        <v>1</v>
      </c>
      <c r="F755" s="13">
        <f>F756</f>
        <v>4142944.31</v>
      </c>
      <c r="G755" s="2"/>
      <c r="I755" s="13">
        <v>4142944.31</v>
      </c>
      <c r="J755" s="2"/>
      <c r="L755" s="135">
        <f t="shared" si="22"/>
        <v>0</v>
      </c>
      <c r="M755" s="135">
        <f t="shared" si="23"/>
        <v>0</v>
      </c>
    </row>
    <row r="756" spans="1:13" ht="63" outlineLevel="5">
      <c r="A756" s="19" t="s">
        <v>446</v>
      </c>
      <c r="B756" s="20" t="s">
        <v>165</v>
      </c>
      <c r="C756" s="20" t="s">
        <v>2</v>
      </c>
      <c r="D756" s="20" t="s">
        <v>356</v>
      </c>
      <c r="E756" s="20" t="s">
        <v>1</v>
      </c>
      <c r="F756" s="13">
        <f>F757</f>
        <v>4142944.31</v>
      </c>
      <c r="G756" s="2"/>
      <c r="I756" s="13">
        <v>4142944.31</v>
      </c>
      <c r="J756" s="2"/>
      <c r="L756" s="135">
        <f t="shared" si="22"/>
        <v>0</v>
      </c>
      <c r="M756" s="135">
        <f t="shared" si="23"/>
        <v>0</v>
      </c>
    </row>
    <row r="757" spans="1:13" ht="31.5" outlineLevel="6">
      <c r="A757" s="19" t="s">
        <v>700</v>
      </c>
      <c r="B757" s="20" t="s">
        <v>165</v>
      </c>
      <c r="C757" s="20" t="s">
        <v>2</v>
      </c>
      <c r="D757" s="20" t="s">
        <v>356</v>
      </c>
      <c r="E757" s="20" t="s">
        <v>70</v>
      </c>
      <c r="F757" s="13">
        <f>'Приложение_7 '!G945</f>
        <v>4142944.31</v>
      </c>
      <c r="G757" s="2"/>
      <c r="I757" s="13">
        <v>4142944.31</v>
      </c>
      <c r="J757" s="2"/>
      <c r="L757" s="135">
        <f t="shared" si="22"/>
        <v>0</v>
      </c>
      <c r="M757" s="135">
        <f t="shared" si="23"/>
        <v>0</v>
      </c>
    </row>
    <row r="758" spans="1:13" ht="31.5" outlineLevel="4">
      <c r="A758" s="19" t="s">
        <v>598</v>
      </c>
      <c r="B758" s="20" t="s">
        <v>165</v>
      </c>
      <c r="C758" s="20" t="s">
        <v>2</v>
      </c>
      <c r="D758" s="20" t="s">
        <v>357</v>
      </c>
      <c r="E758" s="20" t="s">
        <v>1</v>
      </c>
      <c r="F758" s="13">
        <f>F759</f>
        <v>108507</v>
      </c>
      <c r="G758" s="2"/>
      <c r="I758" s="13">
        <v>108507</v>
      </c>
      <c r="J758" s="2"/>
      <c r="L758" s="135">
        <f t="shared" si="22"/>
        <v>0</v>
      </c>
      <c r="M758" s="135">
        <f t="shared" si="23"/>
        <v>0</v>
      </c>
    </row>
    <row r="759" spans="1:13" ht="63" outlineLevel="5">
      <c r="A759" s="19" t="s">
        <v>446</v>
      </c>
      <c r="B759" s="20" t="s">
        <v>165</v>
      </c>
      <c r="C759" s="20" t="s">
        <v>2</v>
      </c>
      <c r="D759" s="20" t="s">
        <v>358</v>
      </c>
      <c r="E759" s="20" t="s">
        <v>1</v>
      </c>
      <c r="F759" s="13">
        <f>F760</f>
        <v>108507</v>
      </c>
      <c r="G759" s="2"/>
      <c r="I759" s="13">
        <v>108507</v>
      </c>
      <c r="J759" s="2"/>
      <c r="L759" s="135">
        <f t="shared" si="22"/>
        <v>0</v>
      </c>
      <c r="M759" s="135">
        <f t="shared" si="23"/>
        <v>0</v>
      </c>
    </row>
    <row r="760" spans="1:13" ht="31.5" outlineLevel="6">
      <c r="A760" s="19" t="s">
        <v>700</v>
      </c>
      <c r="B760" s="20" t="s">
        <v>165</v>
      </c>
      <c r="C760" s="20" t="s">
        <v>2</v>
      </c>
      <c r="D760" s="20" t="s">
        <v>358</v>
      </c>
      <c r="E760" s="20" t="s">
        <v>70</v>
      </c>
      <c r="F760" s="13">
        <f>'Приложение_7 '!G948</f>
        <v>108507</v>
      </c>
      <c r="G760" s="1"/>
      <c r="I760" s="13">
        <v>108507</v>
      </c>
      <c r="J760" s="1"/>
      <c r="L760" s="135">
        <f t="shared" si="22"/>
        <v>0</v>
      </c>
      <c r="M760" s="135">
        <f t="shared" si="23"/>
        <v>0</v>
      </c>
    </row>
    <row r="761" spans="1:13" ht="31.5" outlineLevel="3">
      <c r="A761" s="101" t="s">
        <v>655</v>
      </c>
      <c r="B761" s="102" t="s">
        <v>165</v>
      </c>
      <c r="C761" s="102" t="s">
        <v>2</v>
      </c>
      <c r="D761" s="102" t="s">
        <v>359</v>
      </c>
      <c r="E761" s="102" t="s">
        <v>1</v>
      </c>
      <c r="F761" s="12">
        <f>F762+F765+F772+F779</f>
        <v>15626673.809999999</v>
      </c>
      <c r="G761" s="12">
        <f>G762+G765+G772+G779</f>
        <v>1316946.22</v>
      </c>
      <c r="I761" s="12">
        <v>15626673.81</v>
      </c>
      <c r="J761" s="1">
        <f>J765+J772</f>
        <v>1316946.22</v>
      </c>
      <c r="L761" s="135">
        <f t="shared" si="22"/>
        <v>0</v>
      </c>
      <c r="M761" s="135">
        <f t="shared" si="23"/>
        <v>0</v>
      </c>
    </row>
    <row r="762" spans="1:13" ht="47.25" outlineLevel="4">
      <c r="A762" s="19" t="s">
        <v>599</v>
      </c>
      <c r="B762" s="20" t="s">
        <v>165</v>
      </c>
      <c r="C762" s="20" t="s">
        <v>2</v>
      </c>
      <c r="D762" s="20" t="s">
        <v>360</v>
      </c>
      <c r="E762" s="20" t="s">
        <v>1</v>
      </c>
      <c r="F762" s="13">
        <f>F763</f>
        <v>403464</v>
      </c>
      <c r="G762" s="2"/>
      <c r="I762" s="13">
        <v>403464</v>
      </c>
      <c r="J762" s="2"/>
      <c r="L762" s="135">
        <f t="shared" si="22"/>
        <v>0</v>
      </c>
      <c r="M762" s="135">
        <f t="shared" si="23"/>
        <v>0</v>
      </c>
    </row>
    <row r="763" spans="1:13" ht="63" outlineLevel="5">
      <c r="A763" s="19" t="s">
        <v>446</v>
      </c>
      <c r="B763" s="20" t="s">
        <v>165</v>
      </c>
      <c r="C763" s="20" t="s">
        <v>2</v>
      </c>
      <c r="D763" s="20" t="s">
        <v>361</v>
      </c>
      <c r="E763" s="20" t="s">
        <v>1</v>
      </c>
      <c r="F763" s="13">
        <f>F764</f>
        <v>403464</v>
      </c>
      <c r="G763" s="2"/>
      <c r="I763" s="13">
        <v>403464</v>
      </c>
      <c r="J763" s="2"/>
      <c r="L763" s="135">
        <f t="shared" si="22"/>
        <v>0</v>
      </c>
      <c r="M763" s="135">
        <f t="shared" si="23"/>
        <v>0</v>
      </c>
    </row>
    <row r="764" spans="1:13" ht="31.5" outlineLevel="6">
      <c r="A764" s="19" t="s">
        <v>700</v>
      </c>
      <c r="B764" s="20" t="s">
        <v>165</v>
      </c>
      <c r="C764" s="20" t="s">
        <v>2</v>
      </c>
      <c r="D764" s="20" t="s">
        <v>361</v>
      </c>
      <c r="E764" s="20" t="s">
        <v>70</v>
      </c>
      <c r="F764" s="13">
        <f>'Приложение_7 '!G952</f>
        <v>403464</v>
      </c>
      <c r="G764" s="2"/>
      <c r="I764" s="13">
        <v>403464</v>
      </c>
      <c r="J764" s="2"/>
      <c r="L764" s="135">
        <f t="shared" si="22"/>
        <v>0</v>
      </c>
      <c r="M764" s="135">
        <f t="shared" si="23"/>
        <v>0</v>
      </c>
    </row>
    <row r="765" spans="1:13" ht="31.5" outlineLevel="4">
      <c r="A765" s="19" t="s">
        <v>600</v>
      </c>
      <c r="B765" s="20" t="s">
        <v>165</v>
      </c>
      <c r="C765" s="20" t="s">
        <v>2</v>
      </c>
      <c r="D765" s="20" t="s">
        <v>362</v>
      </c>
      <c r="E765" s="20" t="s">
        <v>1</v>
      </c>
      <c r="F765" s="13">
        <f>F766+F768+F770</f>
        <v>10653011.069999998</v>
      </c>
      <c r="G765" s="13">
        <f>G766+G768+G770</f>
        <v>940214.59</v>
      </c>
      <c r="I765" s="13">
        <v>10653011.07</v>
      </c>
      <c r="J765" s="2">
        <f>J768</f>
        <v>940214.59</v>
      </c>
      <c r="L765" s="135">
        <f t="shared" si="22"/>
        <v>0</v>
      </c>
      <c r="M765" s="135">
        <f t="shared" si="23"/>
        <v>0</v>
      </c>
    </row>
    <row r="766" spans="1:13" ht="63" outlineLevel="5">
      <c r="A766" s="19" t="s">
        <v>446</v>
      </c>
      <c r="B766" s="20" t="s">
        <v>165</v>
      </c>
      <c r="C766" s="20" t="s">
        <v>2</v>
      </c>
      <c r="D766" s="20" t="s">
        <v>363</v>
      </c>
      <c r="E766" s="20" t="s">
        <v>1</v>
      </c>
      <c r="F766" s="13">
        <f>F767</f>
        <v>9438953.53</v>
      </c>
      <c r="G766" s="13"/>
      <c r="I766" s="13">
        <v>9438953.53</v>
      </c>
      <c r="J766" s="13"/>
      <c r="L766" s="135">
        <f t="shared" si="22"/>
        <v>0</v>
      </c>
      <c r="M766" s="135">
        <f t="shared" si="23"/>
        <v>0</v>
      </c>
    </row>
    <row r="767" spans="1:13" ht="31.5" outlineLevel="6">
      <c r="A767" s="19" t="s">
        <v>700</v>
      </c>
      <c r="B767" s="20" t="s">
        <v>165</v>
      </c>
      <c r="C767" s="20" t="s">
        <v>2</v>
      </c>
      <c r="D767" s="20" t="s">
        <v>363</v>
      </c>
      <c r="E767" s="20" t="s">
        <v>70</v>
      </c>
      <c r="F767" s="13">
        <f>'Приложение_7 '!G955</f>
        <v>9438953.53</v>
      </c>
      <c r="G767" s="13"/>
      <c r="I767" s="13">
        <v>9438953.53</v>
      </c>
      <c r="J767" s="13"/>
      <c r="L767" s="135">
        <f t="shared" si="22"/>
        <v>0</v>
      </c>
      <c r="M767" s="135">
        <f t="shared" si="23"/>
        <v>0</v>
      </c>
    </row>
    <row r="768" spans="1:13" ht="63" outlineLevel="5">
      <c r="A768" s="19" t="s">
        <v>468</v>
      </c>
      <c r="B768" s="20" t="s">
        <v>165</v>
      </c>
      <c r="C768" s="20" t="s">
        <v>2</v>
      </c>
      <c r="D768" s="20" t="s">
        <v>364</v>
      </c>
      <c r="E768" s="20" t="s">
        <v>1</v>
      </c>
      <c r="F768" s="13">
        <f>F769</f>
        <v>940214.59</v>
      </c>
      <c r="G768" s="13">
        <f>G769</f>
        <v>940214.59</v>
      </c>
      <c r="I768" s="13">
        <v>940214.59</v>
      </c>
      <c r="J768" s="13">
        <v>940214.59</v>
      </c>
      <c r="L768" s="135">
        <f t="shared" si="22"/>
        <v>0</v>
      </c>
      <c r="M768" s="135">
        <f t="shared" si="23"/>
        <v>0</v>
      </c>
    </row>
    <row r="769" spans="1:13" ht="31.5" outlineLevel="6">
      <c r="A769" s="19" t="s">
        <v>700</v>
      </c>
      <c r="B769" s="20" t="s">
        <v>165</v>
      </c>
      <c r="C769" s="20" t="s">
        <v>2</v>
      </c>
      <c r="D769" s="20" t="s">
        <v>364</v>
      </c>
      <c r="E769" s="20" t="s">
        <v>70</v>
      </c>
      <c r="F769" s="13">
        <f>'Приложение_7 '!G957</f>
        <v>940214.59</v>
      </c>
      <c r="G769" s="13">
        <f>F769</f>
        <v>940214.59</v>
      </c>
      <c r="I769" s="13">
        <v>940214.59</v>
      </c>
      <c r="J769" s="13">
        <v>940214.59</v>
      </c>
      <c r="L769" s="135">
        <f t="shared" si="22"/>
        <v>0</v>
      </c>
      <c r="M769" s="135">
        <f t="shared" si="23"/>
        <v>0</v>
      </c>
    </row>
    <row r="770" spans="1:13" ht="63" outlineLevel="5">
      <c r="A770" s="19" t="s">
        <v>468</v>
      </c>
      <c r="B770" s="20" t="s">
        <v>165</v>
      </c>
      <c r="C770" s="20" t="s">
        <v>2</v>
      </c>
      <c r="D770" s="20" t="s">
        <v>365</v>
      </c>
      <c r="E770" s="20" t="s">
        <v>1</v>
      </c>
      <c r="F770" s="13">
        <f>F771</f>
        <v>273842.95</v>
      </c>
      <c r="G770" s="2"/>
      <c r="I770" s="13">
        <v>273842.95</v>
      </c>
      <c r="J770" s="2"/>
      <c r="L770" s="135">
        <f t="shared" si="22"/>
        <v>0</v>
      </c>
      <c r="M770" s="135">
        <f t="shared" si="23"/>
        <v>0</v>
      </c>
    </row>
    <row r="771" spans="1:13" ht="31.5" outlineLevel="6">
      <c r="A771" s="19" t="s">
        <v>700</v>
      </c>
      <c r="B771" s="20" t="s">
        <v>165</v>
      </c>
      <c r="C771" s="20" t="s">
        <v>2</v>
      </c>
      <c r="D771" s="20" t="s">
        <v>365</v>
      </c>
      <c r="E771" s="20" t="s">
        <v>70</v>
      </c>
      <c r="F771" s="13">
        <f>'Приложение_7 '!G959</f>
        <v>273842.95</v>
      </c>
      <c r="G771" s="2"/>
      <c r="I771" s="13">
        <v>273842.95</v>
      </c>
      <c r="J771" s="2"/>
      <c r="L771" s="135">
        <f t="shared" si="22"/>
        <v>0</v>
      </c>
      <c r="M771" s="135">
        <f t="shared" si="23"/>
        <v>0</v>
      </c>
    </row>
    <row r="772" spans="1:13" ht="31.5" outlineLevel="4">
      <c r="A772" s="19" t="s">
        <v>601</v>
      </c>
      <c r="B772" s="20" t="s">
        <v>165</v>
      </c>
      <c r="C772" s="20" t="s">
        <v>2</v>
      </c>
      <c r="D772" s="20" t="s">
        <v>366</v>
      </c>
      <c r="E772" s="20" t="s">
        <v>1</v>
      </c>
      <c r="F772" s="13">
        <f>F773+F775+F777</f>
        <v>4226312.74</v>
      </c>
      <c r="G772" s="13">
        <f>G773+G775+G777</f>
        <v>376731.63</v>
      </c>
      <c r="I772" s="13">
        <v>4226312.74</v>
      </c>
      <c r="J772" s="2">
        <f>J775</f>
        <v>376731.63</v>
      </c>
      <c r="L772" s="135">
        <f t="shared" si="22"/>
        <v>0</v>
      </c>
      <c r="M772" s="135">
        <f t="shared" si="23"/>
        <v>0</v>
      </c>
    </row>
    <row r="773" spans="1:13" ht="63" outlineLevel="5">
      <c r="A773" s="19" t="s">
        <v>446</v>
      </c>
      <c r="B773" s="20" t="s">
        <v>165</v>
      </c>
      <c r="C773" s="20" t="s">
        <v>2</v>
      </c>
      <c r="D773" s="20" t="s">
        <v>367</v>
      </c>
      <c r="E773" s="20" t="s">
        <v>1</v>
      </c>
      <c r="F773" s="13">
        <f>F774</f>
        <v>3757081.49</v>
      </c>
      <c r="G773" s="2"/>
      <c r="I773" s="13">
        <v>3757081.49</v>
      </c>
      <c r="J773" s="2"/>
      <c r="L773" s="135">
        <f t="shared" si="22"/>
        <v>0</v>
      </c>
      <c r="M773" s="135">
        <f t="shared" si="23"/>
        <v>0</v>
      </c>
    </row>
    <row r="774" spans="1:13" ht="31.5" outlineLevel="6">
      <c r="A774" s="19" t="s">
        <v>700</v>
      </c>
      <c r="B774" s="20" t="s">
        <v>165</v>
      </c>
      <c r="C774" s="20" t="s">
        <v>2</v>
      </c>
      <c r="D774" s="20" t="s">
        <v>367</v>
      </c>
      <c r="E774" s="20" t="s">
        <v>70</v>
      </c>
      <c r="F774" s="13">
        <f>'Приложение_7 '!G962</f>
        <v>3757081.49</v>
      </c>
      <c r="G774" s="2"/>
      <c r="I774" s="13">
        <v>3757081.49</v>
      </c>
      <c r="J774" s="2"/>
      <c r="L774" s="135">
        <f aca="true" t="shared" si="24" ref="L774:L837">F774-I774</f>
        <v>0</v>
      </c>
      <c r="M774" s="135">
        <f aca="true" t="shared" si="25" ref="M774:M837">G774-J774</f>
        <v>0</v>
      </c>
    </row>
    <row r="775" spans="1:13" ht="63" outlineLevel="5">
      <c r="A775" s="19" t="s">
        <v>468</v>
      </c>
      <c r="B775" s="20" t="s">
        <v>165</v>
      </c>
      <c r="C775" s="20" t="s">
        <v>2</v>
      </c>
      <c r="D775" s="20" t="s">
        <v>368</v>
      </c>
      <c r="E775" s="20" t="s">
        <v>1</v>
      </c>
      <c r="F775" s="13">
        <f>F776</f>
        <v>376731.63</v>
      </c>
      <c r="G775" s="13">
        <f>G776</f>
        <v>376731.63</v>
      </c>
      <c r="I775" s="13">
        <v>376731.63</v>
      </c>
      <c r="J775" s="2">
        <f>J776</f>
        <v>376731.63</v>
      </c>
      <c r="L775" s="135">
        <f t="shared" si="24"/>
        <v>0</v>
      </c>
      <c r="M775" s="135">
        <f t="shared" si="25"/>
        <v>0</v>
      </c>
    </row>
    <row r="776" spans="1:13" ht="31.5" outlineLevel="6">
      <c r="A776" s="19" t="s">
        <v>700</v>
      </c>
      <c r="B776" s="20" t="s">
        <v>165</v>
      </c>
      <c r="C776" s="20" t="s">
        <v>2</v>
      </c>
      <c r="D776" s="20" t="s">
        <v>368</v>
      </c>
      <c r="E776" s="20" t="s">
        <v>70</v>
      </c>
      <c r="F776" s="13">
        <f>'Приложение_7 '!G964</f>
        <v>376731.63</v>
      </c>
      <c r="G776" s="2">
        <f>F776</f>
        <v>376731.63</v>
      </c>
      <c r="I776" s="13">
        <v>376731.63</v>
      </c>
      <c r="J776" s="2">
        <f>I776</f>
        <v>376731.63</v>
      </c>
      <c r="L776" s="135">
        <f t="shared" si="24"/>
        <v>0</v>
      </c>
      <c r="M776" s="135">
        <f t="shared" si="25"/>
        <v>0</v>
      </c>
    </row>
    <row r="777" spans="1:13" ht="63" outlineLevel="5">
      <c r="A777" s="19" t="s">
        <v>468</v>
      </c>
      <c r="B777" s="20" t="s">
        <v>165</v>
      </c>
      <c r="C777" s="20" t="s">
        <v>2</v>
      </c>
      <c r="D777" s="20" t="s">
        <v>369</v>
      </c>
      <c r="E777" s="20" t="s">
        <v>1</v>
      </c>
      <c r="F777" s="13">
        <f>F778</f>
        <v>92499.62</v>
      </c>
      <c r="G777" s="2"/>
      <c r="I777" s="13">
        <v>92499.62</v>
      </c>
      <c r="J777" s="2"/>
      <c r="L777" s="135">
        <f t="shared" si="24"/>
        <v>0</v>
      </c>
      <c r="M777" s="135">
        <f t="shared" si="25"/>
        <v>0</v>
      </c>
    </row>
    <row r="778" spans="1:13" ht="31.5" outlineLevel="6">
      <c r="A778" s="19" t="s">
        <v>700</v>
      </c>
      <c r="B778" s="20" t="s">
        <v>165</v>
      </c>
      <c r="C778" s="20" t="s">
        <v>2</v>
      </c>
      <c r="D778" s="20" t="s">
        <v>369</v>
      </c>
      <c r="E778" s="20" t="s">
        <v>70</v>
      </c>
      <c r="F778" s="13">
        <f>'Приложение_7 '!G966</f>
        <v>92499.62</v>
      </c>
      <c r="G778" s="2"/>
      <c r="I778" s="13">
        <v>92499.62</v>
      </c>
      <c r="J778" s="2"/>
      <c r="L778" s="135">
        <f t="shared" si="24"/>
        <v>0</v>
      </c>
      <c r="M778" s="135">
        <f t="shared" si="25"/>
        <v>0</v>
      </c>
    </row>
    <row r="779" spans="1:13" ht="15.75" outlineLevel="4">
      <c r="A779" s="19" t="s">
        <v>566</v>
      </c>
      <c r="B779" s="20" t="s">
        <v>165</v>
      </c>
      <c r="C779" s="20" t="s">
        <v>2</v>
      </c>
      <c r="D779" s="20" t="s">
        <v>370</v>
      </c>
      <c r="E779" s="20" t="s">
        <v>1</v>
      </c>
      <c r="F779" s="13">
        <f>F780</f>
        <v>343886</v>
      </c>
      <c r="G779" s="2"/>
      <c r="I779" s="13">
        <v>343886</v>
      </c>
      <c r="J779" s="2"/>
      <c r="L779" s="135">
        <f t="shared" si="24"/>
        <v>0</v>
      </c>
      <c r="M779" s="135">
        <f t="shared" si="25"/>
        <v>0</v>
      </c>
    </row>
    <row r="780" spans="1:13" ht="63" outlineLevel="5">
      <c r="A780" s="19" t="s">
        <v>435</v>
      </c>
      <c r="B780" s="20" t="s">
        <v>165</v>
      </c>
      <c r="C780" s="20" t="s">
        <v>2</v>
      </c>
      <c r="D780" s="20" t="s">
        <v>371</v>
      </c>
      <c r="E780" s="20" t="s">
        <v>1</v>
      </c>
      <c r="F780" s="13">
        <f>F781</f>
        <v>343886</v>
      </c>
      <c r="G780" s="2"/>
      <c r="I780" s="13">
        <v>343886</v>
      </c>
      <c r="J780" s="2"/>
      <c r="L780" s="135">
        <f t="shared" si="24"/>
        <v>0</v>
      </c>
      <c r="M780" s="135">
        <f t="shared" si="25"/>
        <v>0</v>
      </c>
    </row>
    <row r="781" spans="1:13" ht="31.5" outlineLevel="6">
      <c r="A781" s="19" t="s">
        <v>700</v>
      </c>
      <c r="B781" s="20" t="s">
        <v>165</v>
      </c>
      <c r="C781" s="20" t="s">
        <v>2</v>
      </c>
      <c r="D781" s="20" t="s">
        <v>371</v>
      </c>
      <c r="E781" s="20" t="s">
        <v>70</v>
      </c>
      <c r="F781" s="13">
        <f>'Приложение_7 '!G969</f>
        <v>343886</v>
      </c>
      <c r="G781" s="2"/>
      <c r="I781" s="13">
        <v>343886</v>
      </c>
      <c r="J781" s="2"/>
      <c r="L781" s="135">
        <f t="shared" si="24"/>
        <v>0</v>
      </c>
      <c r="M781" s="135">
        <f t="shared" si="25"/>
        <v>0</v>
      </c>
    </row>
    <row r="782" spans="1:13" ht="47.25" outlineLevel="3">
      <c r="A782" s="101" t="s">
        <v>656</v>
      </c>
      <c r="B782" s="102" t="s">
        <v>165</v>
      </c>
      <c r="C782" s="102" t="s">
        <v>2</v>
      </c>
      <c r="D782" s="102" t="s">
        <v>372</v>
      </c>
      <c r="E782" s="102" t="s">
        <v>1</v>
      </c>
      <c r="F782" s="12">
        <f>F783</f>
        <v>18520670</v>
      </c>
      <c r="G782" s="1"/>
      <c r="I782" s="12">
        <v>1598226.92</v>
      </c>
      <c r="J782" s="1"/>
      <c r="L782" s="135">
        <f t="shared" si="24"/>
        <v>16922443.08</v>
      </c>
      <c r="M782" s="135">
        <f t="shared" si="25"/>
        <v>0</v>
      </c>
    </row>
    <row r="783" spans="1:13" ht="47.25" outlineLevel="4">
      <c r="A783" s="19" t="s">
        <v>602</v>
      </c>
      <c r="B783" s="20" t="s">
        <v>165</v>
      </c>
      <c r="C783" s="20" t="s">
        <v>2</v>
      </c>
      <c r="D783" s="20" t="s">
        <v>373</v>
      </c>
      <c r="E783" s="20" t="s">
        <v>1</v>
      </c>
      <c r="F783" s="13">
        <f>F784</f>
        <v>18520670</v>
      </c>
      <c r="G783" s="2"/>
      <c r="I783" s="13">
        <v>1598226.92</v>
      </c>
      <c r="J783" s="2"/>
      <c r="L783" s="135">
        <f t="shared" si="24"/>
        <v>16922443.08</v>
      </c>
      <c r="M783" s="135">
        <f t="shared" si="25"/>
        <v>0</v>
      </c>
    </row>
    <row r="784" spans="1:13" ht="31.5" outlineLevel="5">
      <c r="A784" s="19" t="s">
        <v>459</v>
      </c>
      <c r="B784" s="20" t="s">
        <v>165</v>
      </c>
      <c r="C784" s="20" t="s">
        <v>2</v>
      </c>
      <c r="D784" s="20" t="s">
        <v>374</v>
      </c>
      <c r="E784" s="20" t="s">
        <v>1</v>
      </c>
      <c r="F784" s="13">
        <f>F785</f>
        <v>18520670</v>
      </c>
      <c r="G784" s="2"/>
      <c r="I784" s="13">
        <v>1598226.92</v>
      </c>
      <c r="J784" s="2"/>
      <c r="L784" s="135">
        <f t="shared" si="24"/>
        <v>16922443.08</v>
      </c>
      <c r="M784" s="135">
        <f t="shared" si="25"/>
        <v>0</v>
      </c>
    </row>
    <row r="785" spans="1:13" ht="31.5" outlineLevel="6">
      <c r="A785" s="19" t="s">
        <v>700</v>
      </c>
      <c r="B785" s="20" t="s">
        <v>165</v>
      </c>
      <c r="C785" s="20" t="s">
        <v>2</v>
      </c>
      <c r="D785" s="20" t="s">
        <v>374</v>
      </c>
      <c r="E785" s="20" t="s">
        <v>70</v>
      </c>
      <c r="F785" s="13">
        <f>'Приложение_7 '!G973</f>
        <v>18520670</v>
      </c>
      <c r="G785" s="2"/>
      <c r="I785" s="13">
        <v>1598226.92</v>
      </c>
      <c r="J785" s="2"/>
      <c r="L785" s="135">
        <f t="shared" si="24"/>
        <v>16922443.08</v>
      </c>
      <c r="M785" s="135">
        <f t="shared" si="25"/>
        <v>0</v>
      </c>
    </row>
    <row r="786" spans="1:13" ht="31.5" outlineLevel="2">
      <c r="A786" s="101" t="s">
        <v>663</v>
      </c>
      <c r="B786" s="102" t="s">
        <v>165</v>
      </c>
      <c r="C786" s="102" t="s">
        <v>2</v>
      </c>
      <c r="D786" s="102" t="s">
        <v>90</v>
      </c>
      <c r="E786" s="102" t="s">
        <v>1</v>
      </c>
      <c r="F786" s="12">
        <f>F787</f>
        <v>1008203</v>
      </c>
      <c r="G786" s="1"/>
      <c r="I786" s="12">
        <v>1008203</v>
      </c>
      <c r="J786" s="1"/>
      <c r="L786" s="135">
        <f t="shared" si="24"/>
        <v>0</v>
      </c>
      <c r="M786" s="135">
        <f t="shared" si="25"/>
        <v>0</v>
      </c>
    </row>
    <row r="787" spans="1:13" ht="47.25" outlineLevel="3">
      <c r="A787" s="101" t="s">
        <v>628</v>
      </c>
      <c r="B787" s="102" t="s">
        <v>165</v>
      </c>
      <c r="C787" s="102" t="s">
        <v>2</v>
      </c>
      <c r="D787" s="102" t="s">
        <v>91</v>
      </c>
      <c r="E787" s="102" t="s">
        <v>1</v>
      </c>
      <c r="F787" s="12">
        <f>F788</f>
        <v>1008203</v>
      </c>
      <c r="G787" s="1"/>
      <c r="I787" s="12">
        <v>1008203</v>
      </c>
      <c r="J787" s="1"/>
      <c r="L787" s="135">
        <f t="shared" si="24"/>
        <v>0</v>
      </c>
      <c r="M787" s="135">
        <f t="shared" si="25"/>
        <v>0</v>
      </c>
    </row>
    <row r="788" spans="1:13" ht="31.5" outlineLevel="4">
      <c r="A788" s="19" t="s">
        <v>513</v>
      </c>
      <c r="B788" s="20" t="s">
        <v>165</v>
      </c>
      <c r="C788" s="20" t="s">
        <v>2</v>
      </c>
      <c r="D788" s="20" t="s">
        <v>100</v>
      </c>
      <c r="E788" s="20" t="s">
        <v>1</v>
      </c>
      <c r="F788" s="13">
        <f>F789</f>
        <v>1008203</v>
      </c>
      <c r="G788" s="2"/>
      <c r="I788" s="13">
        <v>1008203</v>
      </c>
      <c r="J788" s="2"/>
      <c r="L788" s="135">
        <f t="shared" si="24"/>
        <v>0</v>
      </c>
      <c r="M788" s="135">
        <f t="shared" si="25"/>
        <v>0</v>
      </c>
    </row>
    <row r="789" spans="1:13" ht="31.5" outlineLevel="5">
      <c r="A789" s="19" t="s">
        <v>444</v>
      </c>
      <c r="B789" s="20" t="s">
        <v>165</v>
      </c>
      <c r="C789" s="20" t="s">
        <v>2</v>
      </c>
      <c r="D789" s="20" t="s">
        <v>101</v>
      </c>
      <c r="E789" s="20" t="s">
        <v>1</v>
      </c>
      <c r="F789" s="13">
        <f>F790</f>
        <v>1008203</v>
      </c>
      <c r="G789" s="2"/>
      <c r="I789" s="13">
        <v>1008203</v>
      </c>
      <c r="J789" s="2"/>
      <c r="L789" s="135">
        <f t="shared" si="24"/>
        <v>0</v>
      </c>
      <c r="M789" s="135">
        <f t="shared" si="25"/>
        <v>0</v>
      </c>
    </row>
    <row r="790" spans="1:13" ht="31.5" outlineLevel="6">
      <c r="A790" s="19" t="s">
        <v>700</v>
      </c>
      <c r="B790" s="20" t="s">
        <v>165</v>
      </c>
      <c r="C790" s="20" t="s">
        <v>2</v>
      </c>
      <c r="D790" s="20" t="s">
        <v>101</v>
      </c>
      <c r="E790" s="20" t="s">
        <v>70</v>
      </c>
      <c r="F790" s="13">
        <f>'Приложение_7 '!G978</f>
        <v>1008203</v>
      </c>
      <c r="G790" s="2"/>
      <c r="I790" s="13">
        <v>1008203</v>
      </c>
      <c r="J790" s="2"/>
      <c r="L790" s="135">
        <f t="shared" si="24"/>
        <v>0</v>
      </c>
      <c r="M790" s="135">
        <f t="shared" si="25"/>
        <v>0</v>
      </c>
    </row>
    <row r="791" spans="1:13" s="134" customFormat="1" ht="15.75">
      <c r="A791" s="101" t="s">
        <v>707</v>
      </c>
      <c r="B791" s="102" t="s">
        <v>187</v>
      </c>
      <c r="C791" s="102" t="s">
        <v>3</v>
      </c>
      <c r="D791" s="102" t="s">
        <v>4</v>
      </c>
      <c r="E791" s="102" t="s">
        <v>1</v>
      </c>
      <c r="F791" s="12">
        <f>F792+F796+F835</f>
        <v>71666064.61</v>
      </c>
      <c r="G791" s="12">
        <f>G792+G796+G835</f>
        <v>63381200</v>
      </c>
      <c r="I791" s="12">
        <v>71666064.61</v>
      </c>
      <c r="J791" s="1">
        <f>J796+J835</f>
        <v>63381200</v>
      </c>
      <c r="L791" s="135">
        <f t="shared" si="24"/>
        <v>0</v>
      </c>
      <c r="M791" s="135">
        <f t="shared" si="25"/>
        <v>0</v>
      </c>
    </row>
    <row r="792" spans="1:13" s="134" customFormat="1" ht="25.5" customHeight="1" outlineLevel="1">
      <c r="A792" s="101" t="s">
        <v>690</v>
      </c>
      <c r="B792" s="102" t="s">
        <v>187</v>
      </c>
      <c r="C792" s="102" t="s">
        <v>2</v>
      </c>
      <c r="D792" s="102" t="s">
        <v>4</v>
      </c>
      <c r="E792" s="102" t="s">
        <v>1</v>
      </c>
      <c r="F792" s="12">
        <f>F793</f>
        <v>8284864.61</v>
      </c>
      <c r="G792" s="1"/>
      <c r="I792" s="12">
        <v>8284864.61</v>
      </c>
      <c r="J792" s="1"/>
      <c r="L792" s="135">
        <f t="shared" si="24"/>
        <v>0</v>
      </c>
      <c r="M792" s="135">
        <f t="shared" si="25"/>
        <v>0</v>
      </c>
    </row>
    <row r="793" spans="1:13" ht="15.75" outlineLevel="2">
      <c r="A793" s="101" t="s">
        <v>493</v>
      </c>
      <c r="B793" s="102" t="s">
        <v>187</v>
      </c>
      <c r="C793" s="102" t="s">
        <v>2</v>
      </c>
      <c r="D793" s="102" t="s">
        <v>11</v>
      </c>
      <c r="E793" s="102" t="s">
        <v>1</v>
      </c>
      <c r="F793" s="12">
        <f>F794</f>
        <v>8284864.61</v>
      </c>
      <c r="G793" s="1"/>
      <c r="I793" s="12">
        <v>8284864.61</v>
      </c>
      <c r="J793" s="1"/>
      <c r="L793" s="135">
        <f t="shared" si="24"/>
        <v>0</v>
      </c>
      <c r="M793" s="135">
        <f t="shared" si="25"/>
        <v>0</v>
      </c>
    </row>
    <row r="794" spans="1:13" ht="78.75" outlineLevel="5">
      <c r="A794" s="19" t="s">
        <v>475</v>
      </c>
      <c r="B794" s="20" t="s">
        <v>187</v>
      </c>
      <c r="C794" s="20" t="s">
        <v>2</v>
      </c>
      <c r="D794" s="20" t="s">
        <v>375</v>
      </c>
      <c r="E794" s="20" t="s">
        <v>1</v>
      </c>
      <c r="F794" s="13">
        <f>F795</f>
        <v>8284864.61</v>
      </c>
      <c r="G794" s="2"/>
      <c r="I794" s="13">
        <v>8284864.61</v>
      </c>
      <c r="J794" s="2"/>
      <c r="L794" s="135">
        <f t="shared" si="24"/>
        <v>0</v>
      </c>
      <c r="M794" s="135">
        <f t="shared" si="25"/>
        <v>0</v>
      </c>
    </row>
    <row r="795" spans="1:13" ht="31.5" outlineLevel="6">
      <c r="A795" s="19" t="s">
        <v>698</v>
      </c>
      <c r="B795" s="20" t="s">
        <v>187</v>
      </c>
      <c r="C795" s="20" t="s">
        <v>2</v>
      </c>
      <c r="D795" s="20" t="s">
        <v>375</v>
      </c>
      <c r="E795" s="20" t="s">
        <v>47</v>
      </c>
      <c r="F795" s="13">
        <f>'Приложение_7 '!G266</f>
        <v>8284864.61</v>
      </c>
      <c r="G795" s="2"/>
      <c r="I795" s="13">
        <v>8284864.61</v>
      </c>
      <c r="J795" s="2"/>
      <c r="L795" s="135">
        <f t="shared" si="24"/>
        <v>0</v>
      </c>
      <c r="M795" s="135">
        <f t="shared" si="25"/>
        <v>0</v>
      </c>
    </row>
    <row r="796" spans="1:13" s="134" customFormat="1" ht="30.75" customHeight="1" outlineLevel="1">
      <c r="A796" s="101" t="s">
        <v>691</v>
      </c>
      <c r="B796" s="102" t="s">
        <v>187</v>
      </c>
      <c r="C796" s="102" t="s">
        <v>14</v>
      </c>
      <c r="D796" s="102" t="s">
        <v>4</v>
      </c>
      <c r="E796" s="102" t="s">
        <v>1</v>
      </c>
      <c r="F796" s="12">
        <f>F797+F822</f>
        <v>5030800</v>
      </c>
      <c r="G796" s="12">
        <f>G797+G822</f>
        <v>5030800</v>
      </c>
      <c r="I796" s="12">
        <v>5030800</v>
      </c>
      <c r="J796" s="12">
        <v>5030800</v>
      </c>
      <c r="L796" s="135">
        <f t="shared" si="24"/>
        <v>0</v>
      </c>
      <c r="M796" s="135">
        <f t="shared" si="25"/>
        <v>0</v>
      </c>
    </row>
    <row r="797" spans="1:13" ht="31.5" outlineLevel="2">
      <c r="A797" s="101" t="s">
        <v>661</v>
      </c>
      <c r="B797" s="102" t="s">
        <v>187</v>
      </c>
      <c r="C797" s="102" t="s">
        <v>14</v>
      </c>
      <c r="D797" s="102" t="s">
        <v>23</v>
      </c>
      <c r="E797" s="102" t="s">
        <v>1</v>
      </c>
      <c r="F797" s="12">
        <f>F798+F804+F810</f>
        <v>4414636</v>
      </c>
      <c r="G797" s="12">
        <f>G798+G804+G810</f>
        <v>4414636</v>
      </c>
      <c r="I797" s="12">
        <v>4414636</v>
      </c>
      <c r="J797" s="12">
        <v>4414636</v>
      </c>
      <c r="L797" s="135">
        <f t="shared" si="24"/>
        <v>0</v>
      </c>
      <c r="M797" s="135">
        <f t="shared" si="25"/>
        <v>0</v>
      </c>
    </row>
    <row r="798" spans="1:13" ht="31.5" outlineLevel="3">
      <c r="A798" s="101" t="s">
        <v>644</v>
      </c>
      <c r="B798" s="102" t="s">
        <v>187</v>
      </c>
      <c r="C798" s="102" t="s">
        <v>14</v>
      </c>
      <c r="D798" s="102" t="s">
        <v>243</v>
      </c>
      <c r="E798" s="102" t="s">
        <v>1</v>
      </c>
      <c r="F798" s="12">
        <f>F799</f>
        <v>723921.9600000001</v>
      </c>
      <c r="G798" s="12">
        <f>G799</f>
        <v>723921.9600000001</v>
      </c>
      <c r="I798" s="12">
        <v>723921.96</v>
      </c>
      <c r="J798" s="1">
        <f>J799</f>
        <v>723921.96</v>
      </c>
      <c r="L798" s="135">
        <f t="shared" si="24"/>
        <v>0</v>
      </c>
      <c r="M798" s="135">
        <f t="shared" si="25"/>
        <v>0</v>
      </c>
    </row>
    <row r="799" spans="1:13" ht="15.75" outlineLevel="4">
      <c r="A799" s="19" t="s">
        <v>566</v>
      </c>
      <c r="B799" s="20" t="s">
        <v>187</v>
      </c>
      <c r="C799" s="20" t="s">
        <v>14</v>
      </c>
      <c r="D799" s="20" t="s">
        <v>250</v>
      </c>
      <c r="E799" s="20" t="s">
        <v>1</v>
      </c>
      <c r="F799" s="13">
        <f>F800+F802</f>
        <v>723921.9600000001</v>
      </c>
      <c r="G799" s="13">
        <f>G800+G802</f>
        <v>723921.9600000001</v>
      </c>
      <c r="I799" s="13">
        <v>723921.96</v>
      </c>
      <c r="J799" s="2">
        <f>I799</f>
        <v>723921.96</v>
      </c>
      <c r="L799" s="135">
        <f t="shared" si="24"/>
        <v>0</v>
      </c>
      <c r="M799" s="135">
        <f t="shared" si="25"/>
        <v>0</v>
      </c>
    </row>
    <row r="800" spans="1:13" ht="78.75" outlineLevel="5">
      <c r="A800" s="19" t="s">
        <v>476</v>
      </c>
      <c r="B800" s="20" t="s">
        <v>187</v>
      </c>
      <c r="C800" s="20" t="s">
        <v>14</v>
      </c>
      <c r="D800" s="20" t="s">
        <v>376</v>
      </c>
      <c r="E800" s="20" t="s">
        <v>1</v>
      </c>
      <c r="F800" s="13">
        <f>F801</f>
        <v>1887.92</v>
      </c>
      <c r="G800" s="13">
        <f>G801</f>
        <v>1887.92</v>
      </c>
      <c r="I800" s="13">
        <v>1887.92</v>
      </c>
      <c r="J800" s="2">
        <f>J801</f>
        <v>1887.92</v>
      </c>
      <c r="L800" s="135">
        <f t="shared" si="24"/>
        <v>0</v>
      </c>
      <c r="M800" s="135">
        <f t="shared" si="25"/>
        <v>0</v>
      </c>
    </row>
    <row r="801" spans="1:13" ht="31.5" outlineLevel="6">
      <c r="A801" s="19" t="s">
        <v>700</v>
      </c>
      <c r="B801" s="20" t="s">
        <v>187</v>
      </c>
      <c r="C801" s="20" t="s">
        <v>14</v>
      </c>
      <c r="D801" s="20" t="s">
        <v>376</v>
      </c>
      <c r="E801" s="20" t="s">
        <v>70</v>
      </c>
      <c r="F801" s="13">
        <f>'Приложение_7 '!G780</f>
        <v>1887.92</v>
      </c>
      <c r="G801" s="2">
        <f>F801</f>
        <v>1887.92</v>
      </c>
      <c r="I801" s="13">
        <v>1887.92</v>
      </c>
      <c r="J801" s="2">
        <f>I801</f>
        <v>1887.92</v>
      </c>
      <c r="L801" s="135">
        <f t="shared" si="24"/>
        <v>0</v>
      </c>
      <c r="M801" s="135">
        <f t="shared" si="25"/>
        <v>0</v>
      </c>
    </row>
    <row r="802" spans="1:13" ht="78.75" outlineLevel="5">
      <c r="A802" s="19" t="s">
        <v>477</v>
      </c>
      <c r="B802" s="20" t="s">
        <v>187</v>
      </c>
      <c r="C802" s="20" t="s">
        <v>14</v>
      </c>
      <c r="D802" s="20" t="s">
        <v>377</v>
      </c>
      <c r="E802" s="20" t="s">
        <v>1</v>
      </c>
      <c r="F802" s="13">
        <f>F803</f>
        <v>722034.04</v>
      </c>
      <c r="G802" s="13">
        <f>G803</f>
        <v>722034.04</v>
      </c>
      <c r="I802" s="13">
        <v>722034.04</v>
      </c>
      <c r="J802" s="2">
        <f>I802</f>
        <v>722034.04</v>
      </c>
      <c r="L802" s="135">
        <f t="shared" si="24"/>
        <v>0</v>
      </c>
      <c r="M802" s="135">
        <f t="shared" si="25"/>
        <v>0</v>
      </c>
    </row>
    <row r="803" spans="1:13" ht="31.5" outlineLevel="6">
      <c r="A803" s="19" t="s">
        <v>700</v>
      </c>
      <c r="B803" s="20" t="s">
        <v>187</v>
      </c>
      <c r="C803" s="20" t="s">
        <v>14</v>
      </c>
      <c r="D803" s="20" t="s">
        <v>377</v>
      </c>
      <c r="E803" s="20" t="s">
        <v>70</v>
      </c>
      <c r="F803" s="13">
        <f>'Приложение_7 '!G782</f>
        <v>722034.04</v>
      </c>
      <c r="G803" s="13">
        <f>F803</f>
        <v>722034.04</v>
      </c>
      <c r="I803" s="13">
        <v>722034.04</v>
      </c>
      <c r="J803" s="13">
        <v>722034.04</v>
      </c>
      <c r="L803" s="135">
        <f t="shared" si="24"/>
        <v>0</v>
      </c>
      <c r="M803" s="135">
        <f t="shared" si="25"/>
        <v>0</v>
      </c>
    </row>
    <row r="804" spans="1:13" ht="47.25" outlineLevel="3">
      <c r="A804" s="101" t="s">
        <v>646</v>
      </c>
      <c r="B804" s="102" t="s">
        <v>187</v>
      </c>
      <c r="C804" s="102" t="s">
        <v>14</v>
      </c>
      <c r="D804" s="102" t="s">
        <v>259</v>
      </c>
      <c r="E804" s="102" t="s">
        <v>1</v>
      </c>
      <c r="F804" s="12">
        <f>F805</f>
        <v>1360214.04</v>
      </c>
      <c r="G804" s="12">
        <f>G805</f>
        <v>1360214.04</v>
      </c>
      <c r="I804" s="12">
        <v>1360214.04</v>
      </c>
      <c r="J804" s="12">
        <v>1360214.04</v>
      </c>
      <c r="L804" s="135">
        <f t="shared" si="24"/>
        <v>0</v>
      </c>
      <c r="M804" s="135">
        <f t="shared" si="25"/>
        <v>0</v>
      </c>
    </row>
    <row r="805" spans="1:13" ht="15.75" outlineLevel="4">
      <c r="A805" s="19" t="s">
        <v>566</v>
      </c>
      <c r="B805" s="20" t="s">
        <v>187</v>
      </c>
      <c r="C805" s="20" t="s">
        <v>14</v>
      </c>
      <c r="D805" s="20" t="s">
        <v>272</v>
      </c>
      <c r="E805" s="20" t="s">
        <v>1</v>
      </c>
      <c r="F805" s="13">
        <f>F806+F808</f>
        <v>1360214.04</v>
      </c>
      <c r="G805" s="13">
        <f>G806+G808</f>
        <v>1360214.04</v>
      </c>
      <c r="I805" s="13">
        <v>1360214.04</v>
      </c>
      <c r="J805" s="13">
        <v>1360214.04</v>
      </c>
      <c r="L805" s="135">
        <f t="shared" si="24"/>
        <v>0</v>
      </c>
      <c r="M805" s="135">
        <f t="shared" si="25"/>
        <v>0</v>
      </c>
    </row>
    <row r="806" spans="1:13" ht="78.75" outlineLevel="5">
      <c r="A806" s="19" t="s">
        <v>476</v>
      </c>
      <c r="B806" s="20" t="s">
        <v>187</v>
      </c>
      <c r="C806" s="20" t="s">
        <v>14</v>
      </c>
      <c r="D806" s="20" t="s">
        <v>378</v>
      </c>
      <c r="E806" s="20" t="s">
        <v>1</v>
      </c>
      <c r="F806" s="13">
        <f>F807</f>
        <v>3548.08</v>
      </c>
      <c r="G806" s="13">
        <f>G807</f>
        <v>3548.08</v>
      </c>
      <c r="I806" s="13">
        <v>3548.08</v>
      </c>
      <c r="J806" s="13">
        <v>3548.08</v>
      </c>
      <c r="L806" s="135">
        <f t="shared" si="24"/>
        <v>0</v>
      </c>
      <c r="M806" s="135">
        <f t="shared" si="25"/>
        <v>0</v>
      </c>
    </row>
    <row r="807" spans="1:13" ht="31.5" outlineLevel="6">
      <c r="A807" s="19" t="s">
        <v>700</v>
      </c>
      <c r="B807" s="20" t="s">
        <v>187</v>
      </c>
      <c r="C807" s="20" t="s">
        <v>14</v>
      </c>
      <c r="D807" s="20" t="s">
        <v>378</v>
      </c>
      <c r="E807" s="20" t="s">
        <v>70</v>
      </c>
      <c r="F807" s="13">
        <f>'Приложение_7 '!G786</f>
        <v>3548.08</v>
      </c>
      <c r="G807" s="2">
        <f>F807</f>
        <v>3548.08</v>
      </c>
      <c r="I807" s="13">
        <v>3548.08</v>
      </c>
      <c r="J807" s="2">
        <f>I807</f>
        <v>3548.08</v>
      </c>
      <c r="L807" s="135">
        <f t="shared" si="24"/>
        <v>0</v>
      </c>
      <c r="M807" s="135">
        <f t="shared" si="25"/>
        <v>0</v>
      </c>
    </row>
    <row r="808" spans="1:13" ht="78.75" outlineLevel="5">
      <c r="A808" s="19" t="s">
        <v>477</v>
      </c>
      <c r="B808" s="20" t="s">
        <v>187</v>
      </c>
      <c r="C808" s="20" t="s">
        <v>14</v>
      </c>
      <c r="D808" s="20" t="s">
        <v>379</v>
      </c>
      <c r="E808" s="20" t="s">
        <v>1</v>
      </c>
      <c r="F808" s="13">
        <f>F809</f>
        <v>1356665.96</v>
      </c>
      <c r="G808" s="13">
        <f>G809</f>
        <v>1356665.96</v>
      </c>
      <c r="I808" s="13">
        <v>1356665.96</v>
      </c>
      <c r="J808" s="2">
        <f>I808</f>
        <v>1356665.96</v>
      </c>
      <c r="L808" s="135">
        <f t="shared" si="24"/>
        <v>0</v>
      </c>
      <c r="M808" s="135">
        <f t="shared" si="25"/>
        <v>0</v>
      </c>
    </row>
    <row r="809" spans="1:13" ht="31.5" outlineLevel="6">
      <c r="A809" s="19" t="s">
        <v>700</v>
      </c>
      <c r="B809" s="20" t="s">
        <v>187</v>
      </c>
      <c r="C809" s="20" t="s">
        <v>14</v>
      </c>
      <c r="D809" s="20" t="s">
        <v>379</v>
      </c>
      <c r="E809" s="20" t="s">
        <v>70</v>
      </c>
      <c r="F809" s="13">
        <f>'Приложение_7 '!G788</f>
        <v>1356665.96</v>
      </c>
      <c r="G809" s="13">
        <f>F809</f>
        <v>1356665.96</v>
      </c>
      <c r="I809" s="13">
        <v>1356665.96</v>
      </c>
      <c r="J809" s="13">
        <v>1356665.96</v>
      </c>
      <c r="L809" s="135">
        <f t="shared" si="24"/>
        <v>0</v>
      </c>
      <c r="M809" s="135">
        <f t="shared" si="25"/>
        <v>0</v>
      </c>
    </row>
    <row r="810" spans="1:13" ht="47.25" outlineLevel="3">
      <c r="A810" s="101" t="s">
        <v>618</v>
      </c>
      <c r="B810" s="102" t="s">
        <v>187</v>
      </c>
      <c r="C810" s="102" t="s">
        <v>14</v>
      </c>
      <c r="D810" s="102" t="s">
        <v>24</v>
      </c>
      <c r="E810" s="102" t="s">
        <v>1</v>
      </c>
      <c r="F810" s="12">
        <f>F811+F814+F819</f>
        <v>2330500</v>
      </c>
      <c r="G810" s="12">
        <f>G811+G814+G819</f>
        <v>2330500</v>
      </c>
      <c r="I810" s="12">
        <v>2330500</v>
      </c>
      <c r="J810" s="12">
        <v>2330500</v>
      </c>
      <c r="L810" s="135">
        <f t="shared" si="24"/>
        <v>0</v>
      </c>
      <c r="M810" s="135">
        <f t="shared" si="25"/>
        <v>0</v>
      </c>
    </row>
    <row r="811" spans="1:13" ht="157.5" outlineLevel="4">
      <c r="A811" s="19" t="s">
        <v>603</v>
      </c>
      <c r="B811" s="20" t="s">
        <v>187</v>
      </c>
      <c r="C811" s="20" t="s">
        <v>14</v>
      </c>
      <c r="D811" s="20" t="s">
        <v>380</v>
      </c>
      <c r="E811" s="20" t="s">
        <v>1</v>
      </c>
      <c r="F811" s="13">
        <f>F812</f>
        <v>147100</v>
      </c>
      <c r="G811" s="13">
        <f>G812</f>
        <v>147100</v>
      </c>
      <c r="I811" s="13">
        <v>147100</v>
      </c>
      <c r="J811" s="13">
        <v>147100</v>
      </c>
      <c r="L811" s="135">
        <f t="shared" si="24"/>
        <v>0</v>
      </c>
      <c r="M811" s="135">
        <f t="shared" si="25"/>
        <v>0</v>
      </c>
    </row>
    <row r="812" spans="1:13" ht="157.5" outlineLevel="5">
      <c r="A812" s="19" t="s">
        <v>478</v>
      </c>
      <c r="B812" s="20" t="s">
        <v>187</v>
      </c>
      <c r="C812" s="20" t="s">
        <v>14</v>
      </c>
      <c r="D812" s="20" t="s">
        <v>381</v>
      </c>
      <c r="E812" s="20" t="s">
        <v>1</v>
      </c>
      <c r="F812" s="13">
        <f>F813</f>
        <v>147100</v>
      </c>
      <c r="G812" s="13">
        <f>G813</f>
        <v>147100</v>
      </c>
      <c r="I812" s="13">
        <v>147100</v>
      </c>
      <c r="J812" s="13">
        <v>147100</v>
      </c>
      <c r="L812" s="135">
        <f t="shared" si="24"/>
        <v>0</v>
      </c>
      <c r="M812" s="135">
        <f t="shared" si="25"/>
        <v>0</v>
      </c>
    </row>
    <row r="813" spans="1:13" ht="31.5" outlineLevel="6">
      <c r="A813" s="19" t="s">
        <v>698</v>
      </c>
      <c r="B813" s="20" t="s">
        <v>187</v>
      </c>
      <c r="C813" s="20" t="s">
        <v>14</v>
      </c>
      <c r="D813" s="20" t="s">
        <v>381</v>
      </c>
      <c r="E813" s="20" t="s">
        <v>47</v>
      </c>
      <c r="F813" s="13">
        <f>'Приложение_7 '!G792</f>
        <v>147100</v>
      </c>
      <c r="G813" s="13">
        <f>F813</f>
        <v>147100</v>
      </c>
      <c r="I813" s="13">
        <v>147100</v>
      </c>
      <c r="J813" s="13">
        <v>147100</v>
      </c>
      <c r="L813" s="135">
        <f t="shared" si="24"/>
        <v>0</v>
      </c>
      <c r="M813" s="135">
        <f t="shared" si="25"/>
        <v>0</v>
      </c>
    </row>
    <row r="814" spans="1:13" ht="94.5" outlineLevel="4">
      <c r="A814" s="19" t="s">
        <v>604</v>
      </c>
      <c r="B814" s="20" t="s">
        <v>187</v>
      </c>
      <c r="C814" s="20" t="s">
        <v>14</v>
      </c>
      <c r="D814" s="20" t="s">
        <v>382</v>
      </c>
      <c r="E814" s="20" t="s">
        <v>1</v>
      </c>
      <c r="F814" s="13">
        <f>F815+F817</f>
        <v>1869400</v>
      </c>
      <c r="G814" s="13">
        <f>G815+G817</f>
        <v>1869400</v>
      </c>
      <c r="I814" s="13">
        <v>1869400</v>
      </c>
      <c r="J814" s="2">
        <f>I814</f>
        <v>1869400</v>
      </c>
      <c r="L814" s="135">
        <f t="shared" si="24"/>
        <v>0</v>
      </c>
      <c r="M814" s="135">
        <f t="shared" si="25"/>
        <v>0</v>
      </c>
    </row>
    <row r="815" spans="1:13" ht="94.5" outlineLevel="5">
      <c r="A815" s="19" t="s">
        <v>479</v>
      </c>
      <c r="B815" s="20" t="s">
        <v>187</v>
      </c>
      <c r="C815" s="20" t="s">
        <v>14</v>
      </c>
      <c r="D815" s="20" t="s">
        <v>383</v>
      </c>
      <c r="E815" s="20" t="s">
        <v>1</v>
      </c>
      <c r="F815" s="13">
        <f>F816</f>
        <v>1847600</v>
      </c>
      <c r="G815" s="13">
        <f>G816</f>
        <v>1847600</v>
      </c>
      <c r="I815" s="13">
        <v>1847600</v>
      </c>
      <c r="J815" s="2">
        <f>I815</f>
        <v>1847600</v>
      </c>
      <c r="L815" s="135">
        <f t="shared" si="24"/>
        <v>0</v>
      </c>
      <c r="M815" s="135">
        <f t="shared" si="25"/>
        <v>0</v>
      </c>
    </row>
    <row r="816" spans="1:13" ht="31.5" outlineLevel="6">
      <c r="A816" s="19" t="s">
        <v>698</v>
      </c>
      <c r="B816" s="20" t="s">
        <v>187</v>
      </c>
      <c r="C816" s="20" t="s">
        <v>14</v>
      </c>
      <c r="D816" s="20" t="s">
        <v>383</v>
      </c>
      <c r="E816" s="20" t="s">
        <v>47</v>
      </c>
      <c r="F816" s="13">
        <f>'Приложение_7 '!G795</f>
        <v>1847600</v>
      </c>
      <c r="G816" s="2">
        <f>F816</f>
        <v>1847600</v>
      </c>
      <c r="I816" s="13">
        <v>1847600</v>
      </c>
      <c r="J816" s="2">
        <f>I816</f>
        <v>1847600</v>
      </c>
      <c r="L816" s="135">
        <f t="shared" si="24"/>
        <v>0</v>
      </c>
      <c r="M816" s="135">
        <f t="shared" si="25"/>
        <v>0</v>
      </c>
    </row>
    <row r="817" spans="1:13" ht="94.5" outlineLevel="5">
      <c r="A817" s="19" t="s">
        <v>480</v>
      </c>
      <c r="B817" s="20" t="s">
        <v>187</v>
      </c>
      <c r="C817" s="20" t="s">
        <v>14</v>
      </c>
      <c r="D817" s="20" t="s">
        <v>384</v>
      </c>
      <c r="E817" s="20" t="s">
        <v>1</v>
      </c>
      <c r="F817" s="13">
        <f>F818</f>
        <v>21800</v>
      </c>
      <c r="G817" s="13">
        <f>G818</f>
        <v>21800</v>
      </c>
      <c r="I817" s="13">
        <v>21800</v>
      </c>
      <c r="J817" s="13">
        <v>21800</v>
      </c>
      <c r="L817" s="135">
        <f t="shared" si="24"/>
        <v>0</v>
      </c>
      <c r="M817" s="135">
        <f t="shared" si="25"/>
        <v>0</v>
      </c>
    </row>
    <row r="818" spans="1:13" ht="78.75" outlineLevel="6">
      <c r="A818" s="19" t="s">
        <v>712</v>
      </c>
      <c r="B818" s="20" t="s">
        <v>187</v>
      </c>
      <c r="C818" s="20" t="s">
        <v>14</v>
      </c>
      <c r="D818" s="20" t="s">
        <v>384</v>
      </c>
      <c r="E818" s="20" t="s">
        <v>10</v>
      </c>
      <c r="F818" s="13">
        <f>'Приложение_7 '!G797</f>
        <v>21800</v>
      </c>
      <c r="G818" s="13">
        <f>F818</f>
        <v>21800</v>
      </c>
      <c r="I818" s="13">
        <v>21800</v>
      </c>
      <c r="J818" s="13">
        <v>21800</v>
      </c>
      <c r="L818" s="135">
        <f t="shared" si="24"/>
        <v>0</v>
      </c>
      <c r="M818" s="135">
        <f t="shared" si="25"/>
        <v>0</v>
      </c>
    </row>
    <row r="819" spans="1:13" ht="94.5" outlineLevel="4">
      <c r="A819" s="19" t="s">
        <v>605</v>
      </c>
      <c r="B819" s="20" t="s">
        <v>187</v>
      </c>
      <c r="C819" s="20" t="s">
        <v>14</v>
      </c>
      <c r="D819" s="20" t="s">
        <v>385</v>
      </c>
      <c r="E819" s="20" t="s">
        <v>1</v>
      </c>
      <c r="F819" s="13">
        <f>F820</f>
        <v>314000</v>
      </c>
      <c r="G819" s="13">
        <f>G820</f>
        <v>314000</v>
      </c>
      <c r="I819" s="13">
        <v>314000</v>
      </c>
      <c r="J819" s="13">
        <v>314000</v>
      </c>
      <c r="L819" s="135">
        <f t="shared" si="24"/>
        <v>0</v>
      </c>
      <c r="M819" s="135">
        <f t="shared" si="25"/>
        <v>0</v>
      </c>
    </row>
    <row r="820" spans="1:13" ht="141.75" outlineLevel="5">
      <c r="A820" s="19" t="s">
        <v>481</v>
      </c>
      <c r="B820" s="20" t="s">
        <v>187</v>
      </c>
      <c r="C820" s="20" t="s">
        <v>14</v>
      </c>
      <c r="D820" s="20" t="s">
        <v>386</v>
      </c>
      <c r="E820" s="20" t="s">
        <v>1</v>
      </c>
      <c r="F820" s="13">
        <f>F821</f>
        <v>314000</v>
      </c>
      <c r="G820" s="13">
        <f>G821</f>
        <v>314000</v>
      </c>
      <c r="I820" s="13">
        <v>314000</v>
      </c>
      <c r="J820" s="13">
        <v>314000</v>
      </c>
      <c r="L820" s="135">
        <f t="shared" si="24"/>
        <v>0</v>
      </c>
      <c r="M820" s="135">
        <f t="shared" si="25"/>
        <v>0</v>
      </c>
    </row>
    <row r="821" spans="1:13" ht="31.5" outlineLevel="6">
      <c r="A821" s="19" t="s">
        <v>698</v>
      </c>
      <c r="B821" s="20" t="s">
        <v>187</v>
      </c>
      <c r="C821" s="20" t="s">
        <v>14</v>
      </c>
      <c r="D821" s="20" t="s">
        <v>386</v>
      </c>
      <c r="E821" s="20" t="s">
        <v>47</v>
      </c>
      <c r="F821" s="13">
        <f>'Приложение_7 '!G800</f>
        <v>314000</v>
      </c>
      <c r="G821" s="13">
        <f>F821</f>
        <v>314000</v>
      </c>
      <c r="I821" s="13">
        <v>314000</v>
      </c>
      <c r="J821" s="13">
        <v>314000</v>
      </c>
      <c r="L821" s="135">
        <f t="shared" si="24"/>
        <v>0</v>
      </c>
      <c r="M821" s="135">
        <f t="shared" si="25"/>
        <v>0</v>
      </c>
    </row>
    <row r="822" spans="1:13" ht="47.25" outlineLevel="2">
      <c r="A822" s="101" t="s">
        <v>665</v>
      </c>
      <c r="B822" s="102" t="s">
        <v>187</v>
      </c>
      <c r="C822" s="102" t="s">
        <v>14</v>
      </c>
      <c r="D822" s="102" t="s">
        <v>282</v>
      </c>
      <c r="E822" s="102" t="s">
        <v>1</v>
      </c>
      <c r="F822" s="12">
        <f>F823+F829</f>
        <v>616164</v>
      </c>
      <c r="G822" s="12">
        <f>G823+G829</f>
        <v>616164</v>
      </c>
      <c r="I822" s="12">
        <v>616164</v>
      </c>
      <c r="J822" s="12">
        <v>616164</v>
      </c>
      <c r="L822" s="135">
        <f t="shared" si="24"/>
        <v>0</v>
      </c>
      <c r="M822" s="135">
        <f t="shared" si="25"/>
        <v>0</v>
      </c>
    </row>
    <row r="823" spans="1:13" ht="47.25" outlineLevel="3">
      <c r="A823" s="101" t="s">
        <v>647</v>
      </c>
      <c r="B823" s="102" t="s">
        <v>187</v>
      </c>
      <c r="C823" s="102" t="s">
        <v>14</v>
      </c>
      <c r="D823" s="102" t="s">
        <v>283</v>
      </c>
      <c r="E823" s="102" t="s">
        <v>1</v>
      </c>
      <c r="F823" s="12">
        <f>F824</f>
        <v>493936</v>
      </c>
      <c r="G823" s="12">
        <f>G824</f>
        <v>493936</v>
      </c>
      <c r="I823" s="12">
        <v>493936</v>
      </c>
      <c r="J823" s="12">
        <v>493936</v>
      </c>
      <c r="L823" s="135">
        <f t="shared" si="24"/>
        <v>0</v>
      </c>
      <c r="M823" s="135">
        <f t="shared" si="25"/>
        <v>0</v>
      </c>
    </row>
    <row r="824" spans="1:13" ht="15.75" outlineLevel="4">
      <c r="A824" s="19" t="s">
        <v>566</v>
      </c>
      <c r="B824" s="20" t="s">
        <v>187</v>
      </c>
      <c r="C824" s="20" t="s">
        <v>14</v>
      </c>
      <c r="D824" s="20" t="s">
        <v>344</v>
      </c>
      <c r="E824" s="20" t="s">
        <v>1</v>
      </c>
      <c r="F824" s="13">
        <f>F825+F827</f>
        <v>493936</v>
      </c>
      <c r="G824" s="13">
        <f>G825+G827</f>
        <v>493936</v>
      </c>
      <c r="I824" s="13">
        <v>493936</v>
      </c>
      <c r="J824" s="13">
        <v>493936</v>
      </c>
      <c r="L824" s="135">
        <f t="shared" si="24"/>
        <v>0</v>
      </c>
      <c r="M824" s="135">
        <f t="shared" si="25"/>
        <v>0</v>
      </c>
    </row>
    <row r="825" spans="1:13" ht="78.75" outlineLevel="5">
      <c r="A825" s="19" t="s">
        <v>476</v>
      </c>
      <c r="B825" s="20" t="s">
        <v>187</v>
      </c>
      <c r="C825" s="20" t="s">
        <v>14</v>
      </c>
      <c r="D825" s="20" t="s">
        <v>387</v>
      </c>
      <c r="E825" s="20" t="s">
        <v>1</v>
      </c>
      <c r="F825" s="13">
        <f>F826</f>
        <v>5536</v>
      </c>
      <c r="G825" s="13">
        <f>G826</f>
        <v>5536</v>
      </c>
      <c r="I825" s="13">
        <v>5536</v>
      </c>
      <c r="J825" s="13">
        <v>5536</v>
      </c>
      <c r="L825" s="135">
        <f t="shared" si="24"/>
        <v>0</v>
      </c>
      <c r="M825" s="135">
        <f t="shared" si="25"/>
        <v>0</v>
      </c>
    </row>
    <row r="826" spans="1:13" ht="31.5" outlineLevel="6">
      <c r="A826" s="19" t="s">
        <v>700</v>
      </c>
      <c r="B826" s="20" t="s">
        <v>187</v>
      </c>
      <c r="C826" s="20" t="s">
        <v>14</v>
      </c>
      <c r="D826" s="20" t="s">
        <v>387</v>
      </c>
      <c r="E826" s="20" t="s">
        <v>70</v>
      </c>
      <c r="F826" s="13">
        <f>'Приложение_7 '!G985</f>
        <v>5536</v>
      </c>
      <c r="G826" s="13">
        <f>F826</f>
        <v>5536</v>
      </c>
      <c r="I826" s="13">
        <v>5536</v>
      </c>
      <c r="J826" s="13">
        <v>5536</v>
      </c>
      <c r="L826" s="135">
        <f t="shared" si="24"/>
        <v>0</v>
      </c>
      <c r="M826" s="135">
        <f t="shared" si="25"/>
        <v>0</v>
      </c>
    </row>
    <row r="827" spans="1:13" ht="78.75" outlineLevel="5">
      <c r="A827" s="19" t="s">
        <v>477</v>
      </c>
      <c r="B827" s="20" t="s">
        <v>187</v>
      </c>
      <c r="C827" s="20" t="s">
        <v>14</v>
      </c>
      <c r="D827" s="20" t="s">
        <v>388</v>
      </c>
      <c r="E827" s="20" t="s">
        <v>1</v>
      </c>
      <c r="F827" s="13">
        <f>F828</f>
        <v>488400</v>
      </c>
      <c r="G827" s="13">
        <f>G828</f>
        <v>488400</v>
      </c>
      <c r="I827" s="13">
        <v>488400</v>
      </c>
      <c r="J827" s="13">
        <v>488400</v>
      </c>
      <c r="L827" s="135">
        <f t="shared" si="24"/>
        <v>0</v>
      </c>
      <c r="M827" s="135">
        <f t="shared" si="25"/>
        <v>0</v>
      </c>
    </row>
    <row r="828" spans="1:13" ht="31.5" outlineLevel="6">
      <c r="A828" s="19" t="s">
        <v>700</v>
      </c>
      <c r="B828" s="20" t="s">
        <v>187</v>
      </c>
      <c r="C828" s="20" t="s">
        <v>14</v>
      </c>
      <c r="D828" s="20" t="s">
        <v>388</v>
      </c>
      <c r="E828" s="20" t="s">
        <v>70</v>
      </c>
      <c r="F828" s="13">
        <f>'Приложение_7 '!G987</f>
        <v>488400</v>
      </c>
      <c r="G828" s="13">
        <f>F828</f>
        <v>488400</v>
      </c>
      <c r="I828" s="13">
        <v>488400</v>
      </c>
      <c r="J828" s="13">
        <v>488400</v>
      </c>
      <c r="L828" s="135">
        <f t="shared" si="24"/>
        <v>0</v>
      </c>
      <c r="M828" s="135">
        <f t="shared" si="25"/>
        <v>0</v>
      </c>
    </row>
    <row r="829" spans="1:13" ht="31.5" outlineLevel="3">
      <c r="A829" s="101" t="s">
        <v>654</v>
      </c>
      <c r="B829" s="102" t="s">
        <v>187</v>
      </c>
      <c r="C829" s="102" t="s">
        <v>14</v>
      </c>
      <c r="D829" s="102" t="s">
        <v>346</v>
      </c>
      <c r="E829" s="102" t="s">
        <v>1</v>
      </c>
      <c r="F829" s="12">
        <f>F830</f>
        <v>122228</v>
      </c>
      <c r="G829" s="12">
        <f>G830</f>
        <v>122228</v>
      </c>
      <c r="I829" s="12">
        <v>122228</v>
      </c>
      <c r="J829" s="12">
        <v>122228</v>
      </c>
      <c r="L829" s="135">
        <f t="shared" si="24"/>
        <v>0</v>
      </c>
      <c r="M829" s="135">
        <f t="shared" si="25"/>
        <v>0</v>
      </c>
    </row>
    <row r="830" spans="1:13" ht="15.75" outlineLevel="4">
      <c r="A830" s="19" t="s">
        <v>566</v>
      </c>
      <c r="B830" s="20" t="s">
        <v>187</v>
      </c>
      <c r="C830" s="20" t="s">
        <v>14</v>
      </c>
      <c r="D830" s="20" t="s">
        <v>351</v>
      </c>
      <c r="E830" s="20" t="s">
        <v>1</v>
      </c>
      <c r="F830" s="13">
        <f>F831+F833</f>
        <v>122228</v>
      </c>
      <c r="G830" s="13">
        <f>G831+G833</f>
        <v>122228</v>
      </c>
      <c r="I830" s="13">
        <v>122228</v>
      </c>
      <c r="J830" s="13">
        <v>122228</v>
      </c>
      <c r="L830" s="135">
        <f t="shared" si="24"/>
        <v>0</v>
      </c>
      <c r="M830" s="135">
        <f t="shared" si="25"/>
        <v>0</v>
      </c>
    </row>
    <row r="831" spans="1:13" ht="78.75" outlineLevel="5">
      <c r="A831" s="19" t="s">
        <v>476</v>
      </c>
      <c r="B831" s="20" t="s">
        <v>187</v>
      </c>
      <c r="C831" s="20" t="s">
        <v>14</v>
      </c>
      <c r="D831" s="20" t="s">
        <v>389</v>
      </c>
      <c r="E831" s="20" t="s">
        <v>1</v>
      </c>
      <c r="F831" s="13">
        <f>F832</f>
        <v>2228</v>
      </c>
      <c r="G831" s="13">
        <f>G832</f>
        <v>2228</v>
      </c>
      <c r="I831" s="13">
        <v>2228</v>
      </c>
      <c r="J831" s="13">
        <v>2228</v>
      </c>
      <c r="L831" s="135">
        <f t="shared" si="24"/>
        <v>0</v>
      </c>
      <c r="M831" s="135">
        <f t="shared" si="25"/>
        <v>0</v>
      </c>
    </row>
    <row r="832" spans="1:13" ht="31.5" outlineLevel="6">
      <c r="A832" s="19" t="s">
        <v>700</v>
      </c>
      <c r="B832" s="20" t="s">
        <v>187</v>
      </c>
      <c r="C832" s="20" t="s">
        <v>14</v>
      </c>
      <c r="D832" s="20" t="s">
        <v>389</v>
      </c>
      <c r="E832" s="20" t="s">
        <v>70</v>
      </c>
      <c r="F832" s="13">
        <f>'Приложение_7 '!G991</f>
        <v>2228</v>
      </c>
      <c r="G832" s="13">
        <f>F832</f>
        <v>2228</v>
      </c>
      <c r="I832" s="13">
        <v>2228</v>
      </c>
      <c r="J832" s="13">
        <v>2228</v>
      </c>
      <c r="L832" s="135">
        <f t="shared" si="24"/>
        <v>0</v>
      </c>
      <c r="M832" s="135">
        <f t="shared" si="25"/>
        <v>0</v>
      </c>
    </row>
    <row r="833" spans="1:13" ht="78.75" outlineLevel="5">
      <c r="A833" s="19" t="s">
        <v>477</v>
      </c>
      <c r="B833" s="20" t="s">
        <v>187</v>
      </c>
      <c r="C833" s="20" t="s">
        <v>14</v>
      </c>
      <c r="D833" s="20" t="s">
        <v>390</v>
      </c>
      <c r="E833" s="20" t="s">
        <v>1</v>
      </c>
      <c r="F833" s="13">
        <f>F834</f>
        <v>120000</v>
      </c>
      <c r="G833" s="13">
        <f>G834</f>
        <v>120000</v>
      </c>
      <c r="I833" s="13">
        <v>120000</v>
      </c>
      <c r="J833" s="13">
        <v>120000</v>
      </c>
      <c r="L833" s="135">
        <f t="shared" si="24"/>
        <v>0</v>
      </c>
      <c r="M833" s="135">
        <f t="shared" si="25"/>
        <v>0</v>
      </c>
    </row>
    <row r="834" spans="1:13" ht="31.5" outlineLevel="6">
      <c r="A834" s="19" t="s">
        <v>700</v>
      </c>
      <c r="B834" s="20" t="s">
        <v>187</v>
      </c>
      <c r="C834" s="20" t="s">
        <v>14</v>
      </c>
      <c r="D834" s="20" t="s">
        <v>390</v>
      </c>
      <c r="E834" s="20" t="s">
        <v>70</v>
      </c>
      <c r="F834" s="13">
        <f>'Приложение_7 '!G993</f>
        <v>120000</v>
      </c>
      <c r="G834" s="13">
        <f>F834</f>
        <v>120000</v>
      </c>
      <c r="I834" s="13">
        <v>120000</v>
      </c>
      <c r="J834" s="13">
        <v>120000</v>
      </c>
      <c r="L834" s="135">
        <f t="shared" si="24"/>
        <v>0</v>
      </c>
      <c r="M834" s="135">
        <f t="shared" si="25"/>
        <v>0</v>
      </c>
    </row>
    <row r="835" spans="1:13" s="134" customFormat="1" ht="27" customHeight="1" outlineLevel="1">
      <c r="A835" s="136" t="s">
        <v>692</v>
      </c>
      <c r="B835" s="137" t="s">
        <v>187</v>
      </c>
      <c r="C835" s="137" t="s">
        <v>22</v>
      </c>
      <c r="D835" s="137" t="s">
        <v>4</v>
      </c>
      <c r="E835" s="137" t="s">
        <v>1</v>
      </c>
      <c r="F835" s="138">
        <f>F836+F856</f>
        <v>58350400</v>
      </c>
      <c r="G835" s="138">
        <f>G836+G856</f>
        <v>58350400</v>
      </c>
      <c r="I835" s="138">
        <v>58350400</v>
      </c>
      <c r="J835" s="138">
        <v>58350400</v>
      </c>
      <c r="L835" s="135">
        <f t="shared" si="24"/>
        <v>0</v>
      </c>
      <c r="M835" s="135">
        <f t="shared" si="25"/>
        <v>0</v>
      </c>
    </row>
    <row r="836" spans="1:13" ht="31.5" outlineLevel="2">
      <c r="A836" s="101" t="s">
        <v>661</v>
      </c>
      <c r="B836" s="102" t="s">
        <v>187</v>
      </c>
      <c r="C836" s="102" t="s">
        <v>22</v>
      </c>
      <c r="D836" s="102" t="s">
        <v>23</v>
      </c>
      <c r="E836" s="102" t="s">
        <v>1</v>
      </c>
      <c r="F836" s="12">
        <f>F837+F845</f>
        <v>56883700</v>
      </c>
      <c r="G836" s="12">
        <f>G837+G845</f>
        <v>56883700</v>
      </c>
      <c r="I836" s="12">
        <v>56883700</v>
      </c>
      <c r="J836" s="12">
        <v>56883700</v>
      </c>
      <c r="L836" s="135">
        <f t="shared" si="24"/>
        <v>0</v>
      </c>
      <c r="M836" s="135">
        <f t="shared" si="25"/>
        <v>0</v>
      </c>
    </row>
    <row r="837" spans="1:13" ht="31.5" outlineLevel="3">
      <c r="A837" s="101" t="s">
        <v>644</v>
      </c>
      <c r="B837" s="102" t="s">
        <v>187</v>
      </c>
      <c r="C837" s="102" t="s">
        <v>22</v>
      </c>
      <c r="D837" s="102" t="s">
        <v>243</v>
      </c>
      <c r="E837" s="102" t="s">
        <v>1</v>
      </c>
      <c r="F837" s="12">
        <f>F838+F842</f>
        <v>17444400</v>
      </c>
      <c r="G837" s="12">
        <f>G838+G842</f>
        <v>17444400</v>
      </c>
      <c r="I837" s="12">
        <v>17444400</v>
      </c>
      <c r="J837" s="12">
        <v>17444400</v>
      </c>
      <c r="L837" s="135">
        <f t="shared" si="24"/>
        <v>0</v>
      </c>
      <c r="M837" s="135">
        <f t="shared" si="25"/>
        <v>0</v>
      </c>
    </row>
    <row r="838" spans="1:13" ht="47.25" outlineLevel="4">
      <c r="A838" s="19" t="s">
        <v>606</v>
      </c>
      <c r="B838" s="20" t="s">
        <v>187</v>
      </c>
      <c r="C838" s="20" t="s">
        <v>22</v>
      </c>
      <c r="D838" s="20" t="s">
        <v>391</v>
      </c>
      <c r="E838" s="20" t="s">
        <v>1</v>
      </c>
      <c r="F838" s="13">
        <f>F839</f>
        <v>425500</v>
      </c>
      <c r="G838" s="13">
        <f>G839</f>
        <v>425500</v>
      </c>
      <c r="I838" s="13">
        <v>425500</v>
      </c>
      <c r="J838" s="13">
        <v>425500</v>
      </c>
      <c r="L838" s="135">
        <f aca="true" t="shared" si="26" ref="L838:L892">F838-I838</f>
        <v>0</v>
      </c>
      <c r="M838" s="135">
        <f aca="true" t="shared" si="27" ref="M838:M892">G838-J838</f>
        <v>0</v>
      </c>
    </row>
    <row r="839" spans="1:13" ht="126" outlineLevel="5">
      <c r="A839" s="19" t="s">
        <v>482</v>
      </c>
      <c r="B839" s="20" t="s">
        <v>187</v>
      </c>
      <c r="C839" s="20" t="s">
        <v>22</v>
      </c>
      <c r="D839" s="20" t="s">
        <v>392</v>
      </c>
      <c r="E839" s="20" t="s">
        <v>1</v>
      </c>
      <c r="F839" s="13">
        <f>F840+F841</f>
        <v>425500</v>
      </c>
      <c r="G839" s="13">
        <f>G840+G841</f>
        <v>425500</v>
      </c>
      <c r="I839" s="13">
        <v>425500</v>
      </c>
      <c r="J839" s="13">
        <v>425500</v>
      </c>
      <c r="L839" s="135">
        <f t="shared" si="26"/>
        <v>0</v>
      </c>
      <c r="M839" s="135">
        <f t="shared" si="27"/>
        <v>0</v>
      </c>
    </row>
    <row r="840" spans="1:13" ht="31.5" outlineLevel="6">
      <c r="A840" s="19" t="s">
        <v>697</v>
      </c>
      <c r="B840" s="20" t="s">
        <v>187</v>
      </c>
      <c r="C840" s="20" t="s">
        <v>22</v>
      </c>
      <c r="D840" s="20" t="s">
        <v>392</v>
      </c>
      <c r="E840" s="20" t="s">
        <v>17</v>
      </c>
      <c r="F840" s="13">
        <f>'Приложение_7 '!G806</f>
        <v>170216.5</v>
      </c>
      <c r="G840" s="13">
        <f>F840</f>
        <v>170216.5</v>
      </c>
      <c r="I840" s="13">
        <v>170216.5</v>
      </c>
      <c r="J840" s="13">
        <v>170216.5</v>
      </c>
      <c r="L840" s="135">
        <f t="shared" si="26"/>
        <v>0</v>
      </c>
      <c r="M840" s="135">
        <f t="shared" si="27"/>
        <v>0</v>
      </c>
    </row>
    <row r="841" spans="1:13" ht="31.5" outlineLevel="6">
      <c r="A841" s="19" t="s">
        <v>700</v>
      </c>
      <c r="B841" s="20" t="s">
        <v>187</v>
      </c>
      <c r="C841" s="20" t="s">
        <v>22</v>
      </c>
      <c r="D841" s="20" t="s">
        <v>392</v>
      </c>
      <c r="E841" s="20" t="s">
        <v>70</v>
      </c>
      <c r="F841" s="13">
        <f>'Приложение_7 '!G807</f>
        <v>255283.5</v>
      </c>
      <c r="G841" s="13">
        <f>F841</f>
        <v>255283.5</v>
      </c>
      <c r="I841" s="13">
        <v>255283.5</v>
      </c>
      <c r="J841" s="13">
        <v>255283.5</v>
      </c>
      <c r="L841" s="135">
        <f t="shared" si="26"/>
        <v>0</v>
      </c>
      <c r="M841" s="135">
        <f t="shared" si="27"/>
        <v>0</v>
      </c>
    </row>
    <row r="842" spans="1:13" ht="31.5" outlineLevel="4">
      <c r="A842" s="19" t="s">
        <v>607</v>
      </c>
      <c r="B842" s="20" t="s">
        <v>187</v>
      </c>
      <c r="C842" s="20" t="s">
        <v>22</v>
      </c>
      <c r="D842" s="20" t="s">
        <v>393</v>
      </c>
      <c r="E842" s="20" t="s">
        <v>1</v>
      </c>
      <c r="F842" s="13">
        <f>F843</f>
        <v>17018900</v>
      </c>
      <c r="G842" s="13">
        <f>G843</f>
        <v>17018900</v>
      </c>
      <c r="I842" s="13">
        <v>17018900</v>
      </c>
      <c r="J842" s="13">
        <v>17018900</v>
      </c>
      <c r="L842" s="135">
        <f t="shared" si="26"/>
        <v>0</v>
      </c>
      <c r="M842" s="135">
        <f t="shared" si="27"/>
        <v>0</v>
      </c>
    </row>
    <row r="843" spans="1:13" ht="78.75" outlineLevel="5">
      <c r="A843" s="19" t="s">
        <v>483</v>
      </c>
      <c r="B843" s="20" t="s">
        <v>187</v>
      </c>
      <c r="C843" s="20" t="s">
        <v>22</v>
      </c>
      <c r="D843" s="20" t="s">
        <v>394</v>
      </c>
      <c r="E843" s="20" t="s">
        <v>1</v>
      </c>
      <c r="F843" s="13">
        <f>F844</f>
        <v>17018900</v>
      </c>
      <c r="G843" s="13">
        <f>G844</f>
        <v>17018900</v>
      </c>
      <c r="I843" s="13">
        <v>17018900</v>
      </c>
      <c r="J843" s="13">
        <v>17018900</v>
      </c>
      <c r="L843" s="135">
        <f t="shared" si="26"/>
        <v>0</v>
      </c>
      <c r="M843" s="135">
        <f t="shared" si="27"/>
        <v>0</v>
      </c>
    </row>
    <row r="844" spans="1:13" ht="31.5" outlineLevel="6">
      <c r="A844" s="19" t="s">
        <v>698</v>
      </c>
      <c r="B844" s="20" t="s">
        <v>187</v>
      </c>
      <c r="C844" s="20" t="s">
        <v>22</v>
      </c>
      <c r="D844" s="20" t="s">
        <v>394</v>
      </c>
      <c r="E844" s="20" t="s">
        <v>47</v>
      </c>
      <c r="F844" s="13">
        <f>'Приложение_7 '!G810</f>
        <v>17018900</v>
      </c>
      <c r="G844" s="13">
        <f>F844</f>
        <v>17018900</v>
      </c>
      <c r="I844" s="13">
        <v>17018900</v>
      </c>
      <c r="J844" s="13">
        <v>17018900</v>
      </c>
      <c r="L844" s="135">
        <f t="shared" si="26"/>
        <v>0</v>
      </c>
      <c r="M844" s="135">
        <f t="shared" si="27"/>
        <v>0</v>
      </c>
    </row>
    <row r="845" spans="1:13" ht="47.25" outlineLevel="3">
      <c r="A845" s="101" t="s">
        <v>618</v>
      </c>
      <c r="B845" s="102" t="s">
        <v>187</v>
      </c>
      <c r="C845" s="102" t="s">
        <v>22</v>
      </c>
      <c r="D845" s="102" t="s">
        <v>24</v>
      </c>
      <c r="E845" s="102" t="s">
        <v>1</v>
      </c>
      <c r="F845" s="12">
        <f>F846+F850+F853</f>
        <v>39439300</v>
      </c>
      <c r="G845" s="12">
        <f>G846+G850+G853</f>
        <v>39439300</v>
      </c>
      <c r="I845" s="12">
        <v>39439300</v>
      </c>
      <c r="J845" s="12">
        <v>39439300</v>
      </c>
      <c r="L845" s="135">
        <f t="shared" si="26"/>
        <v>0</v>
      </c>
      <c r="M845" s="135">
        <f t="shared" si="27"/>
        <v>0</v>
      </c>
    </row>
    <row r="846" spans="1:13" ht="47.25" outlineLevel="4">
      <c r="A846" s="19" t="s">
        <v>608</v>
      </c>
      <c r="B846" s="20" t="s">
        <v>187</v>
      </c>
      <c r="C846" s="20" t="s">
        <v>22</v>
      </c>
      <c r="D846" s="20" t="s">
        <v>395</v>
      </c>
      <c r="E846" s="20" t="s">
        <v>1</v>
      </c>
      <c r="F846" s="13">
        <f>F847</f>
        <v>5286000</v>
      </c>
      <c r="G846" s="13">
        <f>G847</f>
        <v>5286000</v>
      </c>
      <c r="I846" s="13">
        <v>5286000</v>
      </c>
      <c r="J846" s="13">
        <v>5286000</v>
      </c>
      <c r="L846" s="135">
        <f t="shared" si="26"/>
        <v>0</v>
      </c>
      <c r="M846" s="135">
        <f t="shared" si="27"/>
        <v>0</v>
      </c>
    </row>
    <row r="847" spans="1:13" ht="110.25" outlineLevel="5">
      <c r="A847" s="19" t="s">
        <v>484</v>
      </c>
      <c r="B847" s="20" t="s">
        <v>187</v>
      </c>
      <c r="C847" s="20" t="s">
        <v>22</v>
      </c>
      <c r="D847" s="20" t="s">
        <v>396</v>
      </c>
      <c r="E847" s="20" t="s">
        <v>1</v>
      </c>
      <c r="F847" s="13">
        <f>F848+F849</f>
        <v>5286000</v>
      </c>
      <c r="G847" s="13">
        <f>G848+G849</f>
        <v>5286000</v>
      </c>
      <c r="I847" s="13">
        <v>5286000</v>
      </c>
      <c r="J847" s="13">
        <v>5286000</v>
      </c>
      <c r="L847" s="135">
        <f t="shared" si="26"/>
        <v>0</v>
      </c>
      <c r="M847" s="135">
        <f t="shared" si="27"/>
        <v>0</v>
      </c>
    </row>
    <row r="848" spans="1:13" ht="78.75" outlineLevel="6">
      <c r="A848" s="19" t="s">
        <v>712</v>
      </c>
      <c r="B848" s="20" t="s">
        <v>187</v>
      </c>
      <c r="C848" s="20" t="s">
        <v>22</v>
      </c>
      <c r="D848" s="20" t="s">
        <v>396</v>
      </c>
      <c r="E848" s="20" t="s">
        <v>10</v>
      </c>
      <c r="F848" s="13">
        <f>'Приложение_7 '!G814</f>
        <v>3774682.59</v>
      </c>
      <c r="G848" s="13">
        <f>F848</f>
        <v>3774682.59</v>
      </c>
      <c r="I848" s="13">
        <v>3774682.59</v>
      </c>
      <c r="J848" s="13">
        <v>3774682.59</v>
      </c>
      <c r="L848" s="135">
        <f t="shared" si="26"/>
        <v>0</v>
      </c>
      <c r="M848" s="135">
        <f t="shared" si="27"/>
        <v>0</v>
      </c>
    </row>
    <row r="849" spans="1:13" ht="31.5" outlineLevel="6">
      <c r="A849" s="19" t="s">
        <v>697</v>
      </c>
      <c r="B849" s="20" t="s">
        <v>187</v>
      </c>
      <c r="C849" s="20" t="s">
        <v>22</v>
      </c>
      <c r="D849" s="20" t="s">
        <v>396</v>
      </c>
      <c r="E849" s="20" t="s">
        <v>17</v>
      </c>
      <c r="F849" s="13">
        <f>'Приложение_7 '!G815</f>
        <v>1511317.41</v>
      </c>
      <c r="G849" s="13">
        <f>F849</f>
        <v>1511317.41</v>
      </c>
      <c r="I849" s="13">
        <v>1511317.41</v>
      </c>
      <c r="J849" s="13">
        <v>1511317.41</v>
      </c>
      <c r="L849" s="135">
        <f t="shared" si="26"/>
        <v>0</v>
      </c>
      <c r="M849" s="135">
        <f t="shared" si="27"/>
        <v>0</v>
      </c>
    </row>
    <row r="850" spans="1:13" ht="63" outlineLevel="4">
      <c r="A850" s="19" t="s">
        <v>609</v>
      </c>
      <c r="B850" s="20" t="s">
        <v>187</v>
      </c>
      <c r="C850" s="20" t="s">
        <v>22</v>
      </c>
      <c r="D850" s="20" t="s">
        <v>397</v>
      </c>
      <c r="E850" s="20" t="s">
        <v>1</v>
      </c>
      <c r="F850" s="13">
        <f>F851</f>
        <v>756100</v>
      </c>
      <c r="G850" s="13">
        <f>G851</f>
        <v>756100</v>
      </c>
      <c r="I850" s="13">
        <v>756100</v>
      </c>
      <c r="J850" s="13">
        <v>756100</v>
      </c>
      <c r="L850" s="135">
        <f t="shared" si="26"/>
        <v>0</v>
      </c>
      <c r="M850" s="135">
        <f t="shared" si="27"/>
        <v>0</v>
      </c>
    </row>
    <row r="851" spans="1:13" ht="94.5" outlineLevel="5">
      <c r="A851" s="19" t="s">
        <v>485</v>
      </c>
      <c r="B851" s="20" t="s">
        <v>187</v>
      </c>
      <c r="C851" s="20" t="s">
        <v>22</v>
      </c>
      <c r="D851" s="20" t="s">
        <v>398</v>
      </c>
      <c r="E851" s="20" t="s">
        <v>1</v>
      </c>
      <c r="F851" s="13">
        <f>F852</f>
        <v>756100</v>
      </c>
      <c r="G851" s="13">
        <f>G852</f>
        <v>756100</v>
      </c>
      <c r="I851" s="13">
        <v>756100</v>
      </c>
      <c r="J851" s="13">
        <v>756100</v>
      </c>
      <c r="L851" s="135">
        <f t="shared" si="26"/>
        <v>0</v>
      </c>
      <c r="M851" s="135">
        <f t="shared" si="27"/>
        <v>0</v>
      </c>
    </row>
    <row r="852" spans="1:13" ht="31.5" outlineLevel="6">
      <c r="A852" s="19" t="s">
        <v>698</v>
      </c>
      <c r="B852" s="20" t="s">
        <v>187</v>
      </c>
      <c r="C852" s="20" t="s">
        <v>22</v>
      </c>
      <c r="D852" s="20" t="s">
        <v>398</v>
      </c>
      <c r="E852" s="20" t="s">
        <v>47</v>
      </c>
      <c r="F852" s="13">
        <f>'Приложение_7 '!G818</f>
        <v>756100</v>
      </c>
      <c r="G852" s="13">
        <f>F852</f>
        <v>756100</v>
      </c>
      <c r="I852" s="13">
        <v>756100</v>
      </c>
      <c r="J852" s="13">
        <v>756100</v>
      </c>
      <c r="L852" s="135">
        <f t="shared" si="26"/>
        <v>0</v>
      </c>
      <c r="M852" s="135">
        <f t="shared" si="27"/>
        <v>0</v>
      </c>
    </row>
    <row r="853" spans="1:13" ht="47.25" outlineLevel="4">
      <c r="A853" s="19" t="s">
        <v>610</v>
      </c>
      <c r="B853" s="20" t="s">
        <v>187</v>
      </c>
      <c r="C853" s="20" t="s">
        <v>22</v>
      </c>
      <c r="D853" s="20" t="s">
        <v>399</v>
      </c>
      <c r="E853" s="20" t="s">
        <v>1</v>
      </c>
      <c r="F853" s="13">
        <f>F854</f>
        <v>33397200</v>
      </c>
      <c r="G853" s="13">
        <f>G854</f>
        <v>33397200</v>
      </c>
      <c r="I853" s="13">
        <v>33397200</v>
      </c>
      <c r="J853" s="13">
        <v>33397200</v>
      </c>
      <c r="L853" s="135">
        <f t="shared" si="26"/>
        <v>0</v>
      </c>
      <c r="M853" s="135">
        <f t="shared" si="27"/>
        <v>0</v>
      </c>
    </row>
    <row r="854" spans="1:13" ht="63" outlineLevel="5">
      <c r="A854" s="19" t="s">
        <v>486</v>
      </c>
      <c r="B854" s="20" t="s">
        <v>187</v>
      </c>
      <c r="C854" s="20" t="s">
        <v>22</v>
      </c>
      <c r="D854" s="20" t="s">
        <v>400</v>
      </c>
      <c r="E854" s="20" t="s">
        <v>1</v>
      </c>
      <c r="F854" s="13">
        <f>F855</f>
        <v>33397200</v>
      </c>
      <c r="G854" s="13">
        <f>G855</f>
        <v>33397200</v>
      </c>
      <c r="I854" s="13">
        <v>33397200</v>
      </c>
      <c r="J854" s="13">
        <v>33397200</v>
      </c>
      <c r="L854" s="135">
        <f t="shared" si="26"/>
        <v>0</v>
      </c>
      <c r="M854" s="135">
        <f t="shared" si="27"/>
        <v>0</v>
      </c>
    </row>
    <row r="855" spans="1:13" ht="31.5" outlineLevel="6">
      <c r="A855" s="19" t="s">
        <v>698</v>
      </c>
      <c r="B855" s="20" t="s">
        <v>187</v>
      </c>
      <c r="C855" s="20" t="s">
        <v>22</v>
      </c>
      <c r="D855" s="20" t="s">
        <v>400</v>
      </c>
      <c r="E855" s="20" t="s">
        <v>47</v>
      </c>
      <c r="F855" s="13">
        <f>'Приложение_7 '!G821</f>
        <v>33397200</v>
      </c>
      <c r="G855" s="13">
        <f>F855</f>
        <v>33397200</v>
      </c>
      <c r="I855" s="13">
        <v>33397200</v>
      </c>
      <c r="J855" s="13">
        <v>33397200</v>
      </c>
      <c r="L855" s="135">
        <f t="shared" si="26"/>
        <v>0</v>
      </c>
      <c r="M855" s="135">
        <f t="shared" si="27"/>
        <v>0</v>
      </c>
    </row>
    <row r="856" spans="1:13" ht="47.25" outlineLevel="2">
      <c r="A856" s="101" t="s">
        <v>660</v>
      </c>
      <c r="B856" s="102" t="s">
        <v>187</v>
      </c>
      <c r="C856" s="102" t="s">
        <v>22</v>
      </c>
      <c r="D856" s="102" t="s">
        <v>6</v>
      </c>
      <c r="E856" s="102" t="s">
        <v>1</v>
      </c>
      <c r="F856" s="12">
        <f>F857</f>
        <v>1466700</v>
      </c>
      <c r="G856" s="12">
        <f>G857</f>
        <v>1466700</v>
      </c>
      <c r="I856" s="12">
        <v>1466700</v>
      </c>
      <c r="J856" s="12">
        <v>1466700</v>
      </c>
      <c r="L856" s="135">
        <f t="shared" si="26"/>
        <v>0</v>
      </c>
      <c r="M856" s="135">
        <f t="shared" si="27"/>
        <v>0</v>
      </c>
    </row>
    <row r="857" spans="1:13" ht="31.5" outlineLevel="3">
      <c r="A857" s="101" t="s">
        <v>620</v>
      </c>
      <c r="B857" s="102" t="s">
        <v>187</v>
      </c>
      <c r="C857" s="102" t="s">
        <v>22</v>
      </c>
      <c r="D857" s="102" t="s">
        <v>43</v>
      </c>
      <c r="E857" s="102" t="s">
        <v>1</v>
      </c>
      <c r="F857" s="12">
        <f>F858+F862</f>
        <v>1466700</v>
      </c>
      <c r="G857" s="12">
        <f>G858+G862</f>
        <v>1466700</v>
      </c>
      <c r="I857" s="12">
        <v>1466700</v>
      </c>
      <c r="J857" s="12">
        <v>1466700</v>
      </c>
      <c r="L857" s="135">
        <f t="shared" si="26"/>
        <v>0</v>
      </c>
      <c r="M857" s="135">
        <f t="shared" si="27"/>
        <v>0</v>
      </c>
    </row>
    <row r="858" spans="1:13" ht="47.25" outlineLevel="4">
      <c r="A858" s="19" t="s">
        <v>611</v>
      </c>
      <c r="B858" s="20" t="s">
        <v>187</v>
      </c>
      <c r="C858" s="20" t="s">
        <v>22</v>
      </c>
      <c r="D858" s="20" t="s">
        <v>401</v>
      </c>
      <c r="E858" s="20" t="s">
        <v>1</v>
      </c>
      <c r="F858" s="13">
        <f>F859</f>
        <v>1321500</v>
      </c>
      <c r="G858" s="13">
        <f>G859</f>
        <v>1321500</v>
      </c>
      <c r="I858" s="13">
        <v>1321500</v>
      </c>
      <c r="J858" s="13">
        <v>1321500</v>
      </c>
      <c r="L858" s="135">
        <f t="shared" si="26"/>
        <v>0</v>
      </c>
      <c r="M858" s="135">
        <f t="shared" si="27"/>
        <v>0</v>
      </c>
    </row>
    <row r="859" spans="1:13" ht="47.25" outlineLevel="5">
      <c r="A859" s="19" t="s">
        <v>487</v>
      </c>
      <c r="B859" s="20" t="s">
        <v>187</v>
      </c>
      <c r="C859" s="20" t="s">
        <v>22</v>
      </c>
      <c r="D859" s="20" t="s">
        <v>402</v>
      </c>
      <c r="E859" s="20" t="s">
        <v>1</v>
      </c>
      <c r="F859" s="13">
        <f>F860+F861</f>
        <v>1321500</v>
      </c>
      <c r="G859" s="13">
        <f>G860+G861</f>
        <v>1321500</v>
      </c>
      <c r="I859" s="13">
        <v>1321500</v>
      </c>
      <c r="J859" s="16">
        <v>1321500</v>
      </c>
      <c r="L859" s="135">
        <f t="shared" si="26"/>
        <v>0</v>
      </c>
      <c r="M859" s="135">
        <f t="shared" si="27"/>
        <v>0</v>
      </c>
    </row>
    <row r="860" spans="1:13" ht="78.75" outlineLevel="6">
      <c r="A860" s="19" t="s">
        <v>712</v>
      </c>
      <c r="B860" s="20" t="s">
        <v>187</v>
      </c>
      <c r="C860" s="20" t="s">
        <v>22</v>
      </c>
      <c r="D860" s="20" t="s">
        <v>402</v>
      </c>
      <c r="E860" s="20" t="s">
        <v>10</v>
      </c>
      <c r="F860" s="15">
        <f>'Приложение_7 '!G272</f>
        <v>1185628.17</v>
      </c>
      <c r="G860" s="18">
        <f>F860</f>
        <v>1185628.17</v>
      </c>
      <c r="I860" s="15">
        <v>1185628.17</v>
      </c>
      <c r="J860" s="18">
        <v>1185628.17</v>
      </c>
      <c r="L860" s="135">
        <f t="shared" si="26"/>
        <v>0</v>
      </c>
      <c r="M860" s="135">
        <f t="shared" si="27"/>
        <v>0</v>
      </c>
    </row>
    <row r="861" spans="1:13" ht="31.5" outlineLevel="6">
      <c r="A861" s="19" t="s">
        <v>697</v>
      </c>
      <c r="B861" s="20" t="s">
        <v>187</v>
      </c>
      <c r="C861" s="20" t="s">
        <v>22</v>
      </c>
      <c r="D861" s="20" t="s">
        <v>402</v>
      </c>
      <c r="E861" s="20" t="s">
        <v>17</v>
      </c>
      <c r="F861" s="15">
        <f>'Приложение_7 '!G273</f>
        <v>135871.83</v>
      </c>
      <c r="G861" s="18">
        <f>F861</f>
        <v>135871.83</v>
      </c>
      <c r="I861" s="15">
        <v>135871.83</v>
      </c>
      <c r="J861" s="18">
        <v>135871.83</v>
      </c>
      <c r="L861" s="135">
        <f t="shared" si="26"/>
        <v>0</v>
      </c>
      <c r="M861" s="135">
        <f t="shared" si="27"/>
        <v>0</v>
      </c>
    </row>
    <row r="862" spans="1:13" ht="110.25" outlineLevel="4">
      <c r="A862" s="19" t="s">
        <v>612</v>
      </c>
      <c r="B862" s="20" t="s">
        <v>187</v>
      </c>
      <c r="C862" s="20" t="s">
        <v>22</v>
      </c>
      <c r="D862" s="20" t="s">
        <v>403</v>
      </c>
      <c r="E862" s="20" t="s">
        <v>1</v>
      </c>
      <c r="F862" s="15">
        <f>F863</f>
        <v>145200</v>
      </c>
      <c r="G862" s="15">
        <f>G863</f>
        <v>145200</v>
      </c>
      <c r="I862" s="15">
        <v>145200</v>
      </c>
      <c r="J862" s="18">
        <v>145200</v>
      </c>
      <c r="L862" s="135">
        <f t="shared" si="26"/>
        <v>0</v>
      </c>
      <c r="M862" s="135">
        <f t="shared" si="27"/>
        <v>0</v>
      </c>
    </row>
    <row r="863" spans="1:13" ht="110.25" outlineLevel="5">
      <c r="A863" s="19" t="s">
        <v>488</v>
      </c>
      <c r="B863" s="20" t="s">
        <v>187</v>
      </c>
      <c r="C863" s="20" t="s">
        <v>22</v>
      </c>
      <c r="D863" s="20" t="s">
        <v>404</v>
      </c>
      <c r="E863" s="20" t="s">
        <v>1</v>
      </c>
      <c r="F863" s="15">
        <f>F864+F865</f>
        <v>145200</v>
      </c>
      <c r="G863" s="15">
        <f>G864+G865</f>
        <v>145200</v>
      </c>
      <c r="I863" s="15">
        <v>145200</v>
      </c>
      <c r="J863" s="18">
        <v>145200</v>
      </c>
      <c r="L863" s="135">
        <f t="shared" si="26"/>
        <v>0</v>
      </c>
      <c r="M863" s="135">
        <f t="shared" si="27"/>
        <v>0</v>
      </c>
    </row>
    <row r="864" spans="1:13" ht="78.75" outlineLevel="6">
      <c r="A864" s="19" t="s">
        <v>712</v>
      </c>
      <c r="B864" s="20" t="s">
        <v>187</v>
      </c>
      <c r="C864" s="20" t="s">
        <v>22</v>
      </c>
      <c r="D864" s="20" t="s">
        <v>404</v>
      </c>
      <c r="E864" s="20" t="s">
        <v>10</v>
      </c>
      <c r="F864" s="15">
        <f>'Приложение_7 '!G276</f>
        <v>128488.7</v>
      </c>
      <c r="G864" s="18">
        <f>F864</f>
        <v>128488.7</v>
      </c>
      <c r="I864" s="15">
        <v>128488.7</v>
      </c>
      <c r="J864" s="18">
        <v>128488.7</v>
      </c>
      <c r="L864" s="135">
        <f t="shared" si="26"/>
        <v>0</v>
      </c>
      <c r="M864" s="135">
        <f t="shared" si="27"/>
        <v>0</v>
      </c>
    </row>
    <row r="865" spans="1:13" ht="31.5" outlineLevel="6">
      <c r="A865" s="19" t="s">
        <v>697</v>
      </c>
      <c r="B865" s="20" t="s">
        <v>187</v>
      </c>
      <c r="C865" s="20" t="s">
        <v>22</v>
      </c>
      <c r="D865" s="20" t="s">
        <v>404</v>
      </c>
      <c r="E865" s="20" t="s">
        <v>17</v>
      </c>
      <c r="F865" s="15">
        <f>'Приложение_7 '!G277</f>
        <v>16711.3</v>
      </c>
      <c r="G865" s="18">
        <f>F865</f>
        <v>16711.3</v>
      </c>
      <c r="I865" s="15">
        <v>16711.3</v>
      </c>
      <c r="J865" s="18">
        <v>16711.3</v>
      </c>
      <c r="L865" s="135">
        <f t="shared" si="26"/>
        <v>0</v>
      </c>
      <c r="M865" s="135">
        <f t="shared" si="27"/>
        <v>0</v>
      </c>
    </row>
    <row r="866" spans="1:13" s="134" customFormat="1" ht="15.75">
      <c r="A866" s="101" t="s">
        <v>708</v>
      </c>
      <c r="B866" s="102" t="s">
        <v>63</v>
      </c>
      <c r="C866" s="102" t="s">
        <v>3</v>
      </c>
      <c r="D866" s="102" t="s">
        <v>4</v>
      </c>
      <c r="E866" s="102" t="s">
        <v>1</v>
      </c>
      <c r="F866" s="140">
        <f>F867</f>
        <v>1400050</v>
      </c>
      <c r="G866" s="141"/>
      <c r="I866" s="140">
        <v>1400050</v>
      </c>
      <c r="J866" s="141"/>
      <c r="L866" s="135">
        <f t="shared" si="26"/>
        <v>0</v>
      </c>
      <c r="M866" s="135">
        <f t="shared" si="27"/>
        <v>0</v>
      </c>
    </row>
    <row r="867" spans="1:13" s="134" customFormat="1" ht="31.5" outlineLevel="1">
      <c r="A867" s="101" t="s">
        <v>693</v>
      </c>
      <c r="B867" s="102" t="s">
        <v>63</v>
      </c>
      <c r="C867" s="102" t="s">
        <v>2</v>
      </c>
      <c r="D867" s="102" t="s">
        <v>4</v>
      </c>
      <c r="E867" s="102" t="s">
        <v>1</v>
      </c>
      <c r="F867" s="140">
        <f>F868</f>
        <v>1400050</v>
      </c>
      <c r="G867" s="141"/>
      <c r="I867" s="140">
        <v>1400050</v>
      </c>
      <c r="J867" s="141"/>
      <c r="L867" s="135">
        <f t="shared" si="26"/>
        <v>0</v>
      </c>
      <c r="M867" s="135">
        <f t="shared" si="27"/>
        <v>0</v>
      </c>
    </row>
    <row r="868" spans="1:13" ht="47.25" outlineLevel="2">
      <c r="A868" s="101" t="s">
        <v>666</v>
      </c>
      <c r="B868" s="102" t="s">
        <v>63</v>
      </c>
      <c r="C868" s="102" t="s">
        <v>2</v>
      </c>
      <c r="D868" s="102" t="s">
        <v>300</v>
      </c>
      <c r="E868" s="102" t="s">
        <v>1</v>
      </c>
      <c r="F868" s="140">
        <f>F869</f>
        <v>1400050</v>
      </c>
      <c r="G868" s="141"/>
      <c r="I868" s="140">
        <v>1400050</v>
      </c>
      <c r="J868" s="141"/>
      <c r="L868" s="135">
        <f t="shared" si="26"/>
        <v>0</v>
      </c>
      <c r="M868" s="135">
        <f t="shared" si="27"/>
        <v>0</v>
      </c>
    </row>
    <row r="869" spans="1:13" ht="31.5" outlineLevel="3">
      <c r="A869" s="101" t="s">
        <v>657</v>
      </c>
      <c r="B869" s="102" t="s">
        <v>63</v>
      </c>
      <c r="C869" s="102" t="s">
        <v>2</v>
      </c>
      <c r="D869" s="102" t="s">
        <v>405</v>
      </c>
      <c r="E869" s="102" t="s">
        <v>1</v>
      </c>
      <c r="F869" s="140">
        <f>F870+F874</f>
        <v>1400050</v>
      </c>
      <c r="G869" s="141"/>
      <c r="I869" s="140">
        <v>1400050</v>
      </c>
      <c r="J869" s="141"/>
      <c r="L869" s="135">
        <f t="shared" si="26"/>
        <v>0</v>
      </c>
      <c r="M869" s="135">
        <f t="shared" si="27"/>
        <v>0</v>
      </c>
    </row>
    <row r="870" spans="1:13" ht="47.25" outlineLevel="4">
      <c r="A870" s="19" t="s">
        <v>613</v>
      </c>
      <c r="B870" s="20" t="s">
        <v>63</v>
      </c>
      <c r="C870" s="20" t="s">
        <v>2</v>
      </c>
      <c r="D870" s="20" t="s">
        <v>406</v>
      </c>
      <c r="E870" s="20" t="s">
        <v>1</v>
      </c>
      <c r="F870" s="15">
        <f>F871</f>
        <v>880050</v>
      </c>
      <c r="G870" s="17"/>
      <c r="I870" s="15">
        <v>880050</v>
      </c>
      <c r="J870" s="17"/>
      <c r="L870" s="135">
        <f t="shared" si="26"/>
        <v>0</v>
      </c>
      <c r="M870" s="135">
        <f t="shared" si="27"/>
        <v>0</v>
      </c>
    </row>
    <row r="871" spans="1:13" ht="31.5" outlineLevel="5">
      <c r="A871" s="19" t="s">
        <v>444</v>
      </c>
      <c r="B871" s="20" t="s">
        <v>63</v>
      </c>
      <c r="C871" s="20" t="s">
        <v>2</v>
      </c>
      <c r="D871" s="20" t="s">
        <v>407</v>
      </c>
      <c r="E871" s="20" t="s">
        <v>1</v>
      </c>
      <c r="F871" s="15">
        <f>F872+F873</f>
        <v>880050</v>
      </c>
      <c r="G871" s="17"/>
      <c r="I871" s="15">
        <v>880050</v>
      </c>
      <c r="J871" s="17"/>
      <c r="L871" s="135">
        <f t="shared" si="26"/>
        <v>0</v>
      </c>
      <c r="M871" s="135">
        <f t="shared" si="27"/>
        <v>0</v>
      </c>
    </row>
    <row r="872" spans="1:13" ht="78.75" outlineLevel="6">
      <c r="A872" s="19" t="s">
        <v>712</v>
      </c>
      <c r="B872" s="20" t="s">
        <v>63</v>
      </c>
      <c r="C872" s="20" t="s">
        <v>2</v>
      </c>
      <c r="D872" s="20" t="s">
        <v>407</v>
      </c>
      <c r="E872" s="20" t="s">
        <v>10</v>
      </c>
      <c r="F872" s="15">
        <f>'Приложение_7 '!G1000</f>
        <v>300000</v>
      </c>
      <c r="G872" s="17"/>
      <c r="I872" s="15">
        <v>300000</v>
      </c>
      <c r="J872" s="17"/>
      <c r="L872" s="135">
        <f t="shared" si="26"/>
        <v>0</v>
      </c>
      <c r="M872" s="135">
        <f t="shared" si="27"/>
        <v>0</v>
      </c>
    </row>
    <row r="873" spans="1:13" ht="31.5" outlineLevel="6">
      <c r="A873" s="19" t="s">
        <v>697</v>
      </c>
      <c r="B873" s="20" t="s">
        <v>63</v>
      </c>
      <c r="C873" s="20" t="s">
        <v>2</v>
      </c>
      <c r="D873" s="20" t="s">
        <v>407</v>
      </c>
      <c r="E873" s="20" t="s">
        <v>17</v>
      </c>
      <c r="F873" s="15">
        <f>'Приложение_7 '!G1001</f>
        <v>580050</v>
      </c>
      <c r="G873" s="17"/>
      <c r="I873" s="15">
        <v>580050</v>
      </c>
      <c r="J873" s="17"/>
      <c r="L873" s="135">
        <f t="shared" si="26"/>
        <v>0</v>
      </c>
      <c r="M873" s="135">
        <f t="shared" si="27"/>
        <v>0</v>
      </c>
    </row>
    <row r="874" spans="1:13" ht="63" outlineLevel="4">
      <c r="A874" s="19" t="s">
        <v>614</v>
      </c>
      <c r="B874" s="20" t="s">
        <v>63</v>
      </c>
      <c r="C874" s="20" t="s">
        <v>2</v>
      </c>
      <c r="D874" s="20" t="s">
        <v>408</v>
      </c>
      <c r="E874" s="20" t="s">
        <v>1</v>
      </c>
      <c r="F874" s="15">
        <f>F875</f>
        <v>520000</v>
      </c>
      <c r="G874" s="17"/>
      <c r="I874" s="15">
        <v>520000</v>
      </c>
      <c r="J874" s="17"/>
      <c r="L874" s="135">
        <f t="shared" si="26"/>
        <v>0</v>
      </c>
      <c r="M874" s="135">
        <f t="shared" si="27"/>
        <v>0</v>
      </c>
    </row>
    <row r="875" spans="1:13" ht="31.5" outlineLevel="5">
      <c r="A875" s="19" t="s">
        <v>444</v>
      </c>
      <c r="B875" s="20" t="s">
        <v>63</v>
      </c>
      <c r="C875" s="20" t="s">
        <v>2</v>
      </c>
      <c r="D875" s="20" t="s">
        <v>409</v>
      </c>
      <c r="E875" s="20" t="s">
        <v>1</v>
      </c>
      <c r="F875" s="15">
        <f>F876+F877</f>
        <v>520000</v>
      </c>
      <c r="G875" s="17"/>
      <c r="I875" s="15">
        <v>520000</v>
      </c>
      <c r="J875" s="17"/>
      <c r="L875" s="135">
        <f t="shared" si="26"/>
        <v>0</v>
      </c>
      <c r="M875" s="135">
        <f t="shared" si="27"/>
        <v>0</v>
      </c>
    </row>
    <row r="876" spans="1:13" ht="78.75" outlineLevel="6">
      <c r="A876" s="19" t="s">
        <v>712</v>
      </c>
      <c r="B876" s="20" t="s">
        <v>63</v>
      </c>
      <c r="C876" s="20" t="s">
        <v>2</v>
      </c>
      <c r="D876" s="20" t="s">
        <v>409</v>
      </c>
      <c r="E876" s="20" t="s">
        <v>10</v>
      </c>
      <c r="F876" s="15">
        <f>'Приложение_7 '!G1004</f>
        <v>240000</v>
      </c>
      <c r="G876" s="17"/>
      <c r="I876" s="15">
        <v>240000</v>
      </c>
      <c r="J876" s="17"/>
      <c r="L876" s="135">
        <f t="shared" si="26"/>
        <v>0</v>
      </c>
      <c r="M876" s="135">
        <f t="shared" si="27"/>
        <v>0</v>
      </c>
    </row>
    <row r="877" spans="1:13" ht="31.5" outlineLevel="6">
      <c r="A877" s="19" t="s">
        <v>697</v>
      </c>
      <c r="B877" s="20" t="s">
        <v>63</v>
      </c>
      <c r="C877" s="20" t="s">
        <v>2</v>
      </c>
      <c r="D877" s="20" t="s">
        <v>409</v>
      </c>
      <c r="E877" s="20" t="s">
        <v>17</v>
      </c>
      <c r="F877" s="15">
        <f>'Приложение_7 '!G1005</f>
        <v>280000</v>
      </c>
      <c r="G877" s="17"/>
      <c r="I877" s="15">
        <v>280000</v>
      </c>
      <c r="J877" s="17"/>
      <c r="L877" s="135">
        <f t="shared" si="26"/>
        <v>0</v>
      </c>
      <c r="M877" s="135">
        <f t="shared" si="27"/>
        <v>0</v>
      </c>
    </row>
    <row r="878" spans="1:13" s="134" customFormat="1" ht="15.75">
      <c r="A878" s="101" t="s">
        <v>709</v>
      </c>
      <c r="B878" s="102" t="s">
        <v>192</v>
      </c>
      <c r="C878" s="102" t="s">
        <v>3</v>
      </c>
      <c r="D878" s="102" t="s">
        <v>4</v>
      </c>
      <c r="E878" s="102" t="s">
        <v>1</v>
      </c>
      <c r="F878" s="140">
        <f aca="true" t="shared" si="28" ref="F878:F883">F879</f>
        <v>1425000</v>
      </c>
      <c r="G878" s="141"/>
      <c r="I878" s="140">
        <v>1425000</v>
      </c>
      <c r="J878" s="141"/>
      <c r="L878" s="135">
        <f t="shared" si="26"/>
        <v>0</v>
      </c>
      <c r="M878" s="135">
        <f t="shared" si="27"/>
        <v>0</v>
      </c>
    </row>
    <row r="879" spans="1:13" s="134" customFormat="1" ht="23.25" customHeight="1" outlineLevel="1">
      <c r="A879" s="101" t="s">
        <v>694</v>
      </c>
      <c r="B879" s="102" t="s">
        <v>192</v>
      </c>
      <c r="C879" s="102" t="s">
        <v>5</v>
      </c>
      <c r="D879" s="102" t="s">
        <v>4</v>
      </c>
      <c r="E879" s="102" t="s">
        <v>1</v>
      </c>
      <c r="F879" s="140">
        <f t="shared" si="28"/>
        <v>1425000</v>
      </c>
      <c r="G879" s="141"/>
      <c r="I879" s="140">
        <v>1425000</v>
      </c>
      <c r="J879" s="141"/>
      <c r="L879" s="135">
        <f t="shared" si="26"/>
        <v>0</v>
      </c>
      <c r="M879" s="135">
        <f t="shared" si="27"/>
        <v>0</v>
      </c>
    </row>
    <row r="880" spans="1:13" ht="31.5" outlineLevel="2">
      <c r="A880" s="101" t="s">
        <v>663</v>
      </c>
      <c r="B880" s="102" t="s">
        <v>192</v>
      </c>
      <c r="C880" s="102" t="s">
        <v>5</v>
      </c>
      <c r="D880" s="102" t="s">
        <v>90</v>
      </c>
      <c r="E880" s="102" t="s">
        <v>1</v>
      </c>
      <c r="F880" s="140">
        <f t="shared" si="28"/>
        <v>1425000</v>
      </c>
      <c r="G880" s="141"/>
      <c r="I880" s="140">
        <v>1425000</v>
      </c>
      <c r="J880" s="141"/>
      <c r="L880" s="135">
        <f t="shared" si="26"/>
        <v>0</v>
      </c>
      <c r="M880" s="135">
        <f t="shared" si="27"/>
        <v>0</v>
      </c>
    </row>
    <row r="881" spans="1:13" ht="78.75" outlineLevel="3">
      <c r="A881" s="101" t="s">
        <v>658</v>
      </c>
      <c r="B881" s="102" t="s">
        <v>192</v>
      </c>
      <c r="C881" s="102" t="s">
        <v>5</v>
      </c>
      <c r="D881" s="102" t="s">
        <v>410</v>
      </c>
      <c r="E881" s="102" t="s">
        <v>1</v>
      </c>
      <c r="F881" s="140">
        <f t="shared" si="28"/>
        <v>1425000</v>
      </c>
      <c r="G881" s="141"/>
      <c r="I881" s="140">
        <v>1425000</v>
      </c>
      <c r="J881" s="141"/>
      <c r="L881" s="135">
        <f t="shared" si="26"/>
        <v>0</v>
      </c>
      <c r="M881" s="135">
        <f t="shared" si="27"/>
        <v>0</v>
      </c>
    </row>
    <row r="882" spans="1:13" ht="63" outlineLevel="4">
      <c r="A882" s="19" t="s">
        <v>615</v>
      </c>
      <c r="B882" s="20" t="s">
        <v>192</v>
      </c>
      <c r="C882" s="20" t="s">
        <v>5</v>
      </c>
      <c r="D882" s="20" t="s">
        <v>411</v>
      </c>
      <c r="E882" s="20" t="s">
        <v>1</v>
      </c>
      <c r="F882" s="15">
        <f t="shared" si="28"/>
        <v>1425000</v>
      </c>
      <c r="G882" s="17"/>
      <c r="I882" s="15">
        <v>1425000</v>
      </c>
      <c r="J882" s="17"/>
      <c r="L882" s="135">
        <f t="shared" si="26"/>
        <v>0</v>
      </c>
      <c r="M882" s="135">
        <f t="shared" si="27"/>
        <v>0</v>
      </c>
    </row>
    <row r="883" spans="1:13" ht="31.5" outlineLevel="5">
      <c r="A883" s="19" t="s">
        <v>444</v>
      </c>
      <c r="B883" s="20" t="s">
        <v>192</v>
      </c>
      <c r="C883" s="20" t="s">
        <v>5</v>
      </c>
      <c r="D883" s="20" t="s">
        <v>412</v>
      </c>
      <c r="E883" s="20" t="s">
        <v>1</v>
      </c>
      <c r="F883" s="15">
        <f t="shared" si="28"/>
        <v>1425000</v>
      </c>
      <c r="G883" s="17"/>
      <c r="I883" s="15">
        <v>1425000</v>
      </c>
      <c r="J883" s="17"/>
      <c r="L883" s="135">
        <f t="shared" si="26"/>
        <v>0</v>
      </c>
      <c r="M883" s="135">
        <f t="shared" si="27"/>
        <v>0</v>
      </c>
    </row>
    <row r="884" spans="1:13" ht="31.5" outlineLevel="6">
      <c r="A884" s="19" t="s">
        <v>697</v>
      </c>
      <c r="B884" s="20" t="s">
        <v>192</v>
      </c>
      <c r="C884" s="20" t="s">
        <v>5</v>
      </c>
      <c r="D884" s="20" t="s">
        <v>412</v>
      </c>
      <c r="E884" s="20" t="s">
        <v>17</v>
      </c>
      <c r="F884" s="15">
        <f>'Приложение_7 '!G284</f>
        <v>1425000</v>
      </c>
      <c r="G884" s="17"/>
      <c r="I884" s="15">
        <v>1425000</v>
      </c>
      <c r="J884" s="17"/>
      <c r="L884" s="135">
        <f t="shared" si="26"/>
        <v>0</v>
      </c>
      <c r="M884" s="135">
        <f t="shared" si="27"/>
        <v>0</v>
      </c>
    </row>
    <row r="885" spans="1:13" ht="31.5">
      <c r="A885" s="101" t="s">
        <v>710</v>
      </c>
      <c r="B885" s="102" t="s">
        <v>66</v>
      </c>
      <c r="C885" s="102" t="s">
        <v>3</v>
      </c>
      <c r="D885" s="102" t="s">
        <v>4</v>
      </c>
      <c r="E885" s="102" t="s">
        <v>1</v>
      </c>
      <c r="F885" s="140">
        <f aca="true" t="shared" si="29" ref="F885:F890">F886</f>
        <v>11801646.99</v>
      </c>
      <c r="G885" s="141"/>
      <c r="I885" s="140">
        <v>11801646.99</v>
      </c>
      <c r="J885" s="141"/>
      <c r="L885" s="135">
        <f t="shared" si="26"/>
        <v>0</v>
      </c>
      <c r="M885" s="135">
        <f t="shared" si="27"/>
        <v>0</v>
      </c>
    </row>
    <row r="886" spans="1:13" ht="31.5" outlineLevel="1">
      <c r="A886" s="101" t="s">
        <v>695</v>
      </c>
      <c r="B886" s="102" t="s">
        <v>66</v>
      </c>
      <c r="C886" s="102" t="s">
        <v>2</v>
      </c>
      <c r="D886" s="102" t="s">
        <v>4</v>
      </c>
      <c r="E886" s="102" t="s">
        <v>1</v>
      </c>
      <c r="F886" s="140">
        <f t="shared" si="29"/>
        <v>11801646.99</v>
      </c>
      <c r="G886" s="141"/>
      <c r="I886" s="140">
        <v>11801646.99</v>
      </c>
      <c r="J886" s="141"/>
      <c r="L886" s="135">
        <f t="shared" si="26"/>
        <v>0</v>
      </c>
      <c r="M886" s="135">
        <f t="shared" si="27"/>
        <v>0</v>
      </c>
    </row>
    <row r="887" spans="1:13" ht="63" outlineLevel="2">
      <c r="A887" s="101" t="s">
        <v>489</v>
      </c>
      <c r="B887" s="102" t="s">
        <v>66</v>
      </c>
      <c r="C887" s="102" t="s">
        <v>2</v>
      </c>
      <c r="D887" s="102" t="s">
        <v>38</v>
      </c>
      <c r="E887" s="102" t="s">
        <v>1</v>
      </c>
      <c r="F887" s="140">
        <f t="shared" si="29"/>
        <v>11801646.99</v>
      </c>
      <c r="G887" s="141"/>
      <c r="I887" s="140">
        <v>11801646.99</v>
      </c>
      <c r="J887" s="141"/>
      <c r="L887" s="135">
        <f t="shared" si="26"/>
        <v>0</v>
      </c>
      <c r="M887" s="135">
        <f t="shared" si="27"/>
        <v>0</v>
      </c>
    </row>
    <row r="888" spans="1:13" ht="31.5" outlineLevel="3">
      <c r="A888" s="101" t="s">
        <v>659</v>
      </c>
      <c r="B888" s="102" t="s">
        <v>66</v>
      </c>
      <c r="C888" s="102" t="s">
        <v>2</v>
      </c>
      <c r="D888" s="102" t="s">
        <v>413</v>
      </c>
      <c r="E888" s="102" t="s">
        <v>1</v>
      </c>
      <c r="F888" s="140">
        <f t="shared" si="29"/>
        <v>11801646.99</v>
      </c>
      <c r="G888" s="141"/>
      <c r="I888" s="140">
        <v>11801646.99</v>
      </c>
      <c r="J888" s="141"/>
      <c r="L888" s="135">
        <f t="shared" si="26"/>
        <v>0</v>
      </c>
      <c r="M888" s="135">
        <f t="shared" si="27"/>
        <v>0</v>
      </c>
    </row>
    <row r="889" spans="1:13" ht="47.25" outlineLevel="4">
      <c r="A889" s="19" t="s">
        <v>616</v>
      </c>
      <c r="B889" s="20" t="s">
        <v>66</v>
      </c>
      <c r="C889" s="20" t="s">
        <v>2</v>
      </c>
      <c r="D889" s="20" t="s">
        <v>414</v>
      </c>
      <c r="E889" s="20" t="s">
        <v>1</v>
      </c>
      <c r="F889" s="15">
        <f t="shared" si="29"/>
        <v>11801646.99</v>
      </c>
      <c r="G889" s="17"/>
      <c r="I889" s="15">
        <v>11801646.99</v>
      </c>
      <c r="J889" s="17"/>
      <c r="L889" s="135">
        <f t="shared" si="26"/>
        <v>0</v>
      </c>
      <c r="M889" s="135">
        <f t="shared" si="27"/>
        <v>0</v>
      </c>
    </row>
    <row r="890" spans="1:13" ht="15.75" outlineLevel="5">
      <c r="A890" s="19" t="s">
        <v>432</v>
      </c>
      <c r="B890" s="20" t="s">
        <v>66</v>
      </c>
      <c r="C890" s="20" t="s">
        <v>2</v>
      </c>
      <c r="D890" s="20" t="s">
        <v>415</v>
      </c>
      <c r="E890" s="20" t="s">
        <v>1</v>
      </c>
      <c r="F890" s="15">
        <f t="shared" si="29"/>
        <v>11801646.99</v>
      </c>
      <c r="G890" s="17"/>
      <c r="I890" s="15">
        <v>11801646.99</v>
      </c>
      <c r="J890" s="17"/>
      <c r="L890" s="135">
        <f t="shared" si="26"/>
        <v>0</v>
      </c>
      <c r="M890" s="135">
        <f t="shared" si="27"/>
        <v>0</v>
      </c>
    </row>
    <row r="891" spans="1:13" ht="31.5" outlineLevel="6">
      <c r="A891" s="19" t="s">
        <v>711</v>
      </c>
      <c r="B891" s="20" t="s">
        <v>66</v>
      </c>
      <c r="C891" s="20" t="s">
        <v>2</v>
      </c>
      <c r="D891" s="20" t="s">
        <v>415</v>
      </c>
      <c r="E891" s="20" t="s">
        <v>416</v>
      </c>
      <c r="F891" s="15">
        <f>'Приложение_7 '!G585</f>
        <v>11801646.99</v>
      </c>
      <c r="G891" s="17"/>
      <c r="I891" s="15">
        <v>11801646.99</v>
      </c>
      <c r="J891" s="17"/>
      <c r="L891" s="135">
        <f t="shared" si="26"/>
        <v>0</v>
      </c>
      <c r="M891" s="135">
        <f t="shared" si="27"/>
        <v>0</v>
      </c>
    </row>
    <row r="892" spans="1:13" ht="22.5" customHeight="1">
      <c r="A892" s="311" t="s">
        <v>417</v>
      </c>
      <c r="B892" s="312"/>
      <c r="C892" s="312"/>
      <c r="D892" s="312"/>
      <c r="E892" s="3"/>
      <c r="F892" s="3">
        <f>F11+F283+F319+F425+F517+F717+F791+F866+F878+F885</f>
        <v>2271588234.5099998</v>
      </c>
      <c r="G892" s="3">
        <f>G11+G283+G319+G425+G517+G717+G791+G866+G878+G885</f>
        <v>805103202.53</v>
      </c>
      <c r="I892" s="3">
        <v>2220551930.88</v>
      </c>
      <c r="J892" s="3">
        <f>J791+J717+J517+J319+J283+J11</f>
        <v>805103202.53</v>
      </c>
      <c r="L892" s="135">
        <f t="shared" si="26"/>
        <v>51036303.62999964</v>
      </c>
      <c r="M892" s="135">
        <f t="shared" si="27"/>
        <v>0</v>
      </c>
    </row>
    <row r="893" spans="1:9" ht="12.75" customHeight="1">
      <c r="A893" s="14"/>
      <c r="B893" s="14"/>
      <c r="C893" s="14"/>
      <c r="D893" s="14"/>
      <c r="E893" s="14"/>
      <c r="F893" s="14"/>
      <c r="I893" s="14"/>
    </row>
    <row r="894" spans="1:10" ht="15" customHeight="1" hidden="1">
      <c r="A894" s="309"/>
      <c r="B894" s="310"/>
      <c r="C894" s="310"/>
      <c r="D894" s="310"/>
      <c r="E894" s="310"/>
      <c r="F894" s="310"/>
      <c r="G894" s="310"/>
      <c r="I894" s="21"/>
      <c r="J894" s="21"/>
    </row>
    <row r="895" spans="6:7" ht="15.75" hidden="1">
      <c r="F895" s="118">
        <f>'Приложение_7 '!G1036</f>
        <v>2271588234.51</v>
      </c>
      <c r="G895" s="118">
        <f>'Приложение_7 '!H1036</f>
        <v>805103202.5300001</v>
      </c>
    </row>
    <row r="896" spans="6:7" ht="15.75" hidden="1">
      <c r="F896" s="118">
        <f>F892-F895</f>
        <v>0</v>
      </c>
      <c r="G896" s="118">
        <f>G892-G895</f>
        <v>0</v>
      </c>
    </row>
    <row r="897" spans="6:9" ht="15.75" hidden="1">
      <c r="F897" s="118"/>
      <c r="I897" s="118"/>
    </row>
    <row r="898" ht="15.75" hidden="1">
      <c r="F898" s="118">
        <f>'Приложение_7 '!G1036</f>
        <v>2271588234.51</v>
      </c>
    </row>
    <row r="899" ht="15.75" hidden="1">
      <c r="F899" s="118">
        <f>F892-F898</f>
        <v>0</v>
      </c>
    </row>
  </sheetData>
  <sheetProtection/>
  <mergeCells count="8">
    <mergeCell ref="D3:G3"/>
    <mergeCell ref="D1:G1"/>
    <mergeCell ref="D2:G2"/>
    <mergeCell ref="A7:G7"/>
    <mergeCell ref="A894:G894"/>
    <mergeCell ref="A892:D892"/>
    <mergeCell ref="A4:G4"/>
    <mergeCell ref="A5:G5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67" r:id="rId1"/>
  <headerFooter>
    <oddFooter>&amp;CСтраница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4"/>
  <sheetViews>
    <sheetView showGridLines="0" zoomScaleSheetLayoutView="100" zoomScalePageLayoutView="0" workbookViewId="0" topLeftCell="A10">
      <pane xSplit="1" ySplit="2" topLeftCell="B12" activePane="bottomRight" state="frozen"/>
      <selection pane="topLeft" activeCell="A10" sqref="A10"/>
      <selection pane="topRight" activeCell="B10" sqref="B10"/>
      <selection pane="bottomLeft" activeCell="A12" sqref="A12"/>
      <selection pane="bottomRight" activeCell="G213" sqref="G213"/>
    </sheetView>
  </sheetViews>
  <sheetFormatPr defaultColWidth="9.140625" defaultRowHeight="15" outlineLevelRow="7"/>
  <cols>
    <col min="1" max="1" width="49.7109375" style="87" customWidth="1"/>
    <col min="2" max="2" width="7.7109375" style="87" customWidth="1"/>
    <col min="3" max="3" width="10.00390625" style="87" customWidth="1"/>
    <col min="4" max="4" width="10.421875" style="87" customWidth="1"/>
    <col min="5" max="5" width="18.57421875" style="87" customWidth="1"/>
    <col min="6" max="6" width="7.28125" style="87" customWidth="1"/>
    <col min="7" max="7" width="19.8515625" style="87" customWidth="1"/>
    <col min="8" max="8" width="19.7109375" style="87" customWidth="1"/>
    <col min="9" max="9" width="13.140625" style="87" bestFit="1" customWidth="1"/>
    <col min="10" max="16384" width="9.140625" style="87" customWidth="1"/>
  </cols>
  <sheetData>
    <row r="1" spans="1:8" ht="15.75">
      <c r="A1" s="305" t="s">
        <v>1187</v>
      </c>
      <c r="B1" s="305"/>
      <c r="C1" s="305"/>
      <c r="D1" s="305"/>
      <c r="E1" s="305"/>
      <c r="F1" s="305"/>
      <c r="G1" s="305"/>
      <c r="H1" s="305"/>
    </row>
    <row r="2" spans="1:8" ht="15.75">
      <c r="A2" s="305" t="s">
        <v>714</v>
      </c>
      <c r="B2" s="305"/>
      <c r="C2" s="305"/>
      <c r="D2" s="305"/>
      <c r="E2" s="305"/>
      <c r="F2" s="305"/>
      <c r="G2" s="305"/>
      <c r="H2" s="305"/>
    </row>
    <row r="3" spans="1:8" ht="15.75">
      <c r="A3" s="305" t="s">
        <v>715</v>
      </c>
      <c r="B3" s="305"/>
      <c r="C3" s="305"/>
      <c r="D3" s="305"/>
      <c r="E3" s="305"/>
      <c r="F3" s="305"/>
      <c r="G3" s="305"/>
      <c r="H3" s="305"/>
    </row>
    <row r="4" spans="1:8" ht="15.75" customHeight="1">
      <c r="A4" s="305" t="s">
        <v>716</v>
      </c>
      <c r="B4" s="305"/>
      <c r="C4" s="305"/>
      <c r="D4" s="305"/>
      <c r="E4" s="305"/>
      <c r="F4" s="305"/>
      <c r="G4" s="305"/>
      <c r="H4" s="305"/>
    </row>
    <row r="5" spans="1:8" ht="15.75" customHeight="1">
      <c r="A5" s="305" t="s">
        <v>717</v>
      </c>
      <c r="B5" s="305"/>
      <c r="C5" s="305"/>
      <c r="D5" s="305"/>
      <c r="E5" s="305"/>
      <c r="F5" s="305"/>
      <c r="G5" s="305"/>
      <c r="H5" s="305"/>
    </row>
    <row r="6" spans="1:8" ht="15.75" customHeight="1">
      <c r="A6" s="23"/>
      <c r="B6" s="23"/>
      <c r="C6" s="23"/>
      <c r="D6" s="23"/>
      <c r="E6" s="23"/>
      <c r="F6" s="23"/>
      <c r="G6" s="23"/>
      <c r="H6" s="23"/>
    </row>
    <row r="7" spans="1:8" ht="68.25" customHeight="1">
      <c r="A7" s="318" t="s">
        <v>1188</v>
      </c>
      <c r="B7" s="318"/>
      <c r="C7" s="318"/>
      <c r="D7" s="318"/>
      <c r="E7" s="318"/>
      <c r="F7" s="318"/>
      <c r="G7" s="318"/>
      <c r="H7" s="318"/>
    </row>
    <row r="8" spans="1:8" ht="12.75" customHeight="1">
      <c r="A8" s="23"/>
      <c r="B8" s="23"/>
      <c r="C8" s="23"/>
      <c r="D8" s="23"/>
      <c r="E8" s="23"/>
      <c r="F8" s="23"/>
      <c r="G8" s="23"/>
      <c r="H8" s="23"/>
    </row>
    <row r="9" spans="1:8" ht="16.5" customHeight="1">
      <c r="A9" s="88"/>
      <c r="B9" s="89"/>
      <c r="C9" s="89"/>
      <c r="D9" s="89"/>
      <c r="E9" s="89"/>
      <c r="F9" s="89"/>
      <c r="G9" s="89"/>
      <c r="H9" s="100" t="s">
        <v>1208</v>
      </c>
    </row>
    <row r="10" spans="1:8" ht="126">
      <c r="A10" s="127" t="s">
        <v>427</v>
      </c>
      <c r="B10" s="127" t="s">
        <v>1073</v>
      </c>
      <c r="C10" s="90" t="s">
        <v>1189</v>
      </c>
      <c r="D10" s="90" t="s">
        <v>1190</v>
      </c>
      <c r="E10" s="127" t="s">
        <v>430</v>
      </c>
      <c r="F10" s="127" t="s">
        <v>1191</v>
      </c>
      <c r="G10" s="90" t="s">
        <v>801</v>
      </c>
      <c r="H10" s="90" t="s">
        <v>422</v>
      </c>
    </row>
    <row r="11" spans="1:8" ht="15.7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</row>
    <row r="12" spans="1:8" s="94" customFormat="1" ht="15.75">
      <c r="A12" s="91" t="s">
        <v>724</v>
      </c>
      <c r="B12" s="92" t="s">
        <v>723</v>
      </c>
      <c r="C12" s="92" t="s">
        <v>3</v>
      </c>
      <c r="D12" s="92" t="s">
        <v>3</v>
      </c>
      <c r="E12" s="92" t="s">
        <v>4</v>
      </c>
      <c r="F12" s="92" t="s">
        <v>1</v>
      </c>
      <c r="G12" s="93">
        <f>G13</f>
        <v>6208757.46</v>
      </c>
      <c r="H12" s="93"/>
    </row>
    <row r="13" spans="1:8" s="94" customFormat="1" ht="15.75" outlineLevel="1">
      <c r="A13" s="91" t="s">
        <v>696</v>
      </c>
      <c r="B13" s="92" t="s">
        <v>723</v>
      </c>
      <c r="C13" s="92" t="s">
        <v>2</v>
      </c>
      <c r="D13" s="92" t="s">
        <v>3</v>
      </c>
      <c r="E13" s="92" t="s">
        <v>4</v>
      </c>
      <c r="F13" s="92" t="s">
        <v>1</v>
      </c>
      <c r="G13" s="93">
        <f>G14+G29+G48</f>
        <v>6208757.46</v>
      </c>
      <c r="H13" s="93"/>
    </row>
    <row r="14" spans="1:8" s="94" customFormat="1" ht="47.25" outlineLevel="2">
      <c r="A14" s="91" t="s">
        <v>667</v>
      </c>
      <c r="B14" s="92" t="s">
        <v>723</v>
      </c>
      <c r="C14" s="92" t="s">
        <v>2</v>
      </c>
      <c r="D14" s="92" t="s">
        <v>5</v>
      </c>
      <c r="E14" s="92" t="s">
        <v>4</v>
      </c>
      <c r="F14" s="92" t="s">
        <v>1</v>
      </c>
      <c r="G14" s="93">
        <f>G15+G24</f>
        <v>2246129.49</v>
      </c>
      <c r="H14" s="93"/>
    </row>
    <row r="15" spans="1:8" s="94" customFormat="1" ht="63" outlineLevel="3">
      <c r="A15" s="91" t="s">
        <v>660</v>
      </c>
      <c r="B15" s="92" t="s">
        <v>723</v>
      </c>
      <c r="C15" s="92" t="s">
        <v>2</v>
      </c>
      <c r="D15" s="92" t="s">
        <v>5</v>
      </c>
      <c r="E15" s="92" t="s">
        <v>6</v>
      </c>
      <c r="F15" s="92" t="s">
        <v>1</v>
      </c>
      <c r="G15" s="93">
        <f>G16</f>
        <v>96826.49</v>
      </c>
      <c r="H15" s="93"/>
    </row>
    <row r="16" spans="1:8" s="94" customFormat="1" ht="31.5" outlineLevel="4">
      <c r="A16" s="91" t="s">
        <v>617</v>
      </c>
      <c r="B16" s="92" t="s">
        <v>723</v>
      </c>
      <c r="C16" s="92" t="s">
        <v>2</v>
      </c>
      <c r="D16" s="92" t="s">
        <v>5</v>
      </c>
      <c r="E16" s="92" t="s">
        <v>7</v>
      </c>
      <c r="F16" s="92" t="s">
        <v>1</v>
      </c>
      <c r="G16" s="93">
        <f>G21+G17</f>
        <v>96826.49</v>
      </c>
      <c r="H16" s="93"/>
    </row>
    <row r="17" spans="1:8" s="94" customFormat="1" ht="63" outlineLevel="4">
      <c r="A17" s="95" t="s">
        <v>491</v>
      </c>
      <c r="B17" s="96" t="s">
        <v>723</v>
      </c>
      <c r="C17" s="96" t="s">
        <v>2</v>
      </c>
      <c r="D17" s="96" t="s">
        <v>5</v>
      </c>
      <c r="E17" s="96" t="s">
        <v>15</v>
      </c>
      <c r="F17" s="96"/>
      <c r="G17" s="97">
        <f>G18</f>
        <v>51706</v>
      </c>
      <c r="H17" s="97"/>
    </row>
    <row r="18" spans="1:8" s="94" customFormat="1" ht="31.5" outlineLevel="4">
      <c r="A18" s="95" t="s">
        <v>433</v>
      </c>
      <c r="B18" s="96" t="s">
        <v>723</v>
      </c>
      <c r="C18" s="96" t="s">
        <v>2</v>
      </c>
      <c r="D18" s="96" t="s">
        <v>5</v>
      </c>
      <c r="E18" s="96" t="s">
        <v>16</v>
      </c>
      <c r="F18" s="96"/>
      <c r="G18" s="97">
        <f>G19+G20</f>
        <v>51706</v>
      </c>
      <c r="H18" s="97"/>
    </row>
    <row r="19" spans="1:8" s="94" customFormat="1" ht="94.5" outlineLevel="4">
      <c r="A19" s="95" t="s">
        <v>712</v>
      </c>
      <c r="B19" s="96" t="s">
        <v>723</v>
      </c>
      <c r="C19" s="96" t="s">
        <v>2</v>
      </c>
      <c r="D19" s="96" t="s">
        <v>5</v>
      </c>
      <c r="E19" s="96" t="s">
        <v>16</v>
      </c>
      <c r="F19" s="96" t="s">
        <v>10</v>
      </c>
      <c r="G19" s="97">
        <f>27706</f>
        <v>27706</v>
      </c>
      <c r="H19" s="97"/>
    </row>
    <row r="20" spans="1:8" s="94" customFormat="1" ht="31.5" outlineLevel="4">
      <c r="A20" s="95" t="s">
        <v>697</v>
      </c>
      <c r="B20" s="96" t="s">
        <v>723</v>
      </c>
      <c r="C20" s="96" t="s">
        <v>2</v>
      </c>
      <c r="D20" s="96" t="s">
        <v>5</v>
      </c>
      <c r="E20" s="96" t="s">
        <v>16</v>
      </c>
      <c r="F20" s="96" t="s">
        <v>17</v>
      </c>
      <c r="G20" s="97">
        <v>24000</v>
      </c>
      <c r="H20" s="97"/>
    </row>
    <row r="21" spans="1:8" ht="47.25" outlineLevel="5">
      <c r="A21" s="95" t="s">
        <v>1074</v>
      </c>
      <c r="B21" s="96" t="s">
        <v>723</v>
      </c>
      <c r="C21" s="96" t="s">
        <v>2</v>
      </c>
      <c r="D21" s="96" t="s">
        <v>5</v>
      </c>
      <c r="E21" s="96" t="s">
        <v>8</v>
      </c>
      <c r="F21" s="96" t="s">
        <v>1</v>
      </c>
      <c r="G21" s="97">
        <f>G22</f>
        <v>45120.490000000005</v>
      </c>
      <c r="H21" s="97"/>
    </row>
    <row r="22" spans="1:8" ht="31.5" outlineLevel="6">
      <c r="A22" s="95" t="s">
        <v>433</v>
      </c>
      <c r="B22" s="96" t="s">
        <v>723</v>
      </c>
      <c r="C22" s="96" t="s">
        <v>2</v>
      </c>
      <c r="D22" s="96" t="s">
        <v>5</v>
      </c>
      <c r="E22" s="96" t="s">
        <v>9</v>
      </c>
      <c r="F22" s="96" t="s">
        <v>1</v>
      </c>
      <c r="G22" s="97">
        <f>G23</f>
        <v>45120.490000000005</v>
      </c>
      <c r="H22" s="97"/>
    </row>
    <row r="23" spans="1:8" ht="94.5" outlineLevel="7">
      <c r="A23" s="95" t="s">
        <v>712</v>
      </c>
      <c r="B23" s="96" t="s">
        <v>723</v>
      </c>
      <c r="C23" s="96" t="s">
        <v>2</v>
      </c>
      <c r="D23" s="96" t="s">
        <v>5</v>
      </c>
      <c r="E23" s="96" t="s">
        <v>9</v>
      </c>
      <c r="F23" s="96" t="s">
        <v>10</v>
      </c>
      <c r="G23" s="97">
        <f>96826.49-51706</f>
        <v>45120.490000000005</v>
      </c>
      <c r="H23" s="97"/>
    </row>
    <row r="24" spans="1:8" s="94" customFormat="1" ht="15.75" outlineLevel="3">
      <c r="A24" s="91" t="s">
        <v>493</v>
      </c>
      <c r="B24" s="92" t="s">
        <v>723</v>
      </c>
      <c r="C24" s="92" t="s">
        <v>2</v>
      </c>
      <c r="D24" s="92" t="s">
        <v>5</v>
      </c>
      <c r="E24" s="92" t="s">
        <v>11</v>
      </c>
      <c r="F24" s="92" t="s">
        <v>1</v>
      </c>
      <c r="G24" s="93">
        <f>G25+G27</f>
        <v>2149303</v>
      </c>
      <c r="H24" s="93"/>
    </row>
    <row r="25" spans="1:8" ht="31.5" outlineLevel="6">
      <c r="A25" s="95" t="s">
        <v>434</v>
      </c>
      <c r="B25" s="96" t="s">
        <v>723</v>
      </c>
      <c r="C25" s="96" t="s">
        <v>2</v>
      </c>
      <c r="D25" s="96" t="s">
        <v>5</v>
      </c>
      <c r="E25" s="96" t="s">
        <v>12</v>
      </c>
      <c r="F25" s="96" t="s">
        <v>1</v>
      </c>
      <c r="G25" s="97">
        <f>G26</f>
        <v>2124303</v>
      </c>
      <c r="H25" s="97"/>
    </row>
    <row r="26" spans="1:8" ht="94.5" outlineLevel="7">
      <c r="A26" s="95" t="s">
        <v>712</v>
      </c>
      <c r="B26" s="96" t="s">
        <v>723</v>
      </c>
      <c r="C26" s="96" t="s">
        <v>2</v>
      </c>
      <c r="D26" s="96" t="s">
        <v>5</v>
      </c>
      <c r="E26" s="96" t="s">
        <v>12</v>
      </c>
      <c r="F26" s="96" t="s">
        <v>10</v>
      </c>
      <c r="G26" s="97">
        <v>2124303</v>
      </c>
      <c r="H26" s="97"/>
    </row>
    <row r="27" spans="1:8" ht="78.75" outlineLevel="6">
      <c r="A27" s="95" t="s">
        <v>435</v>
      </c>
      <c r="B27" s="96" t="s">
        <v>723</v>
      </c>
      <c r="C27" s="96" t="s">
        <v>2</v>
      </c>
      <c r="D27" s="96" t="s">
        <v>5</v>
      </c>
      <c r="E27" s="96" t="s">
        <v>13</v>
      </c>
      <c r="F27" s="96" t="s">
        <v>1</v>
      </c>
      <c r="G27" s="97">
        <f>G28</f>
        <v>25000</v>
      </c>
      <c r="H27" s="97"/>
    </row>
    <row r="28" spans="1:8" ht="94.5" outlineLevel="7">
      <c r="A28" s="95" t="s">
        <v>712</v>
      </c>
      <c r="B28" s="96" t="s">
        <v>723</v>
      </c>
      <c r="C28" s="96" t="s">
        <v>2</v>
      </c>
      <c r="D28" s="96" t="s">
        <v>5</v>
      </c>
      <c r="E28" s="96" t="s">
        <v>13</v>
      </c>
      <c r="F28" s="96" t="s">
        <v>10</v>
      </c>
      <c r="G28" s="97">
        <v>25000</v>
      </c>
      <c r="H28" s="97"/>
    </row>
    <row r="29" spans="1:8" s="94" customFormat="1" ht="63" outlineLevel="2">
      <c r="A29" s="91" t="s">
        <v>668</v>
      </c>
      <c r="B29" s="92" t="s">
        <v>723</v>
      </c>
      <c r="C29" s="92" t="s">
        <v>2</v>
      </c>
      <c r="D29" s="92" t="s">
        <v>14</v>
      </c>
      <c r="E29" s="92" t="s">
        <v>4</v>
      </c>
      <c r="F29" s="92" t="s">
        <v>1</v>
      </c>
      <c r="G29" s="93">
        <f>G30+G39</f>
        <v>3507899.9699999997</v>
      </c>
      <c r="H29" s="93"/>
    </row>
    <row r="30" spans="1:8" s="94" customFormat="1" ht="63" outlineLevel="3">
      <c r="A30" s="91" t="s">
        <v>660</v>
      </c>
      <c r="B30" s="92" t="s">
        <v>723</v>
      </c>
      <c r="C30" s="92" t="s">
        <v>2</v>
      </c>
      <c r="D30" s="92" t="s">
        <v>14</v>
      </c>
      <c r="E30" s="92" t="s">
        <v>6</v>
      </c>
      <c r="F30" s="92" t="s">
        <v>1</v>
      </c>
      <c r="G30" s="93">
        <f>G31</f>
        <v>80932</v>
      </c>
      <c r="H30" s="93"/>
    </row>
    <row r="31" spans="1:8" s="94" customFormat="1" ht="31.5" outlineLevel="4">
      <c r="A31" s="91" t="s">
        <v>617</v>
      </c>
      <c r="B31" s="92" t="s">
        <v>723</v>
      </c>
      <c r="C31" s="92" t="s">
        <v>2</v>
      </c>
      <c r="D31" s="92" t="s">
        <v>14</v>
      </c>
      <c r="E31" s="92" t="s">
        <v>7</v>
      </c>
      <c r="F31" s="92" t="s">
        <v>1</v>
      </c>
      <c r="G31" s="93">
        <f>G32+G36</f>
        <v>80932</v>
      </c>
      <c r="H31" s="93"/>
    </row>
    <row r="32" spans="1:8" ht="63" outlineLevel="5">
      <c r="A32" s="95" t="s">
        <v>1075</v>
      </c>
      <c r="B32" s="96" t="s">
        <v>723</v>
      </c>
      <c r="C32" s="96" t="s">
        <v>2</v>
      </c>
      <c r="D32" s="96" t="s">
        <v>14</v>
      </c>
      <c r="E32" s="96" t="s">
        <v>15</v>
      </c>
      <c r="F32" s="96" t="s">
        <v>1</v>
      </c>
      <c r="G32" s="97">
        <f>G33</f>
        <v>71800</v>
      </c>
      <c r="H32" s="97"/>
    </row>
    <row r="33" spans="1:8" ht="31.5" outlineLevel="6">
      <c r="A33" s="95" t="s">
        <v>433</v>
      </c>
      <c r="B33" s="96" t="s">
        <v>723</v>
      </c>
      <c r="C33" s="96" t="s">
        <v>2</v>
      </c>
      <c r="D33" s="96" t="s">
        <v>14</v>
      </c>
      <c r="E33" s="96" t="s">
        <v>16</v>
      </c>
      <c r="F33" s="96" t="s">
        <v>1</v>
      </c>
      <c r="G33" s="97">
        <f>G34+G35</f>
        <v>71800</v>
      </c>
      <c r="H33" s="97"/>
    </row>
    <row r="34" spans="1:8" ht="94.5" outlineLevel="7">
      <c r="A34" s="95" t="s">
        <v>712</v>
      </c>
      <c r="B34" s="96" t="s">
        <v>723</v>
      </c>
      <c r="C34" s="96" t="s">
        <v>2</v>
      </c>
      <c r="D34" s="96" t="s">
        <v>14</v>
      </c>
      <c r="E34" s="96" t="s">
        <v>16</v>
      </c>
      <c r="F34" s="96" t="s">
        <v>10</v>
      </c>
      <c r="G34" s="97">
        <v>32300</v>
      </c>
      <c r="H34" s="97"/>
    </row>
    <row r="35" spans="1:8" ht="31.5" outlineLevel="7">
      <c r="A35" s="95" t="s">
        <v>697</v>
      </c>
      <c r="B35" s="96" t="s">
        <v>723</v>
      </c>
      <c r="C35" s="96" t="s">
        <v>2</v>
      </c>
      <c r="D35" s="96" t="s">
        <v>14</v>
      </c>
      <c r="E35" s="96" t="s">
        <v>16</v>
      </c>
      <c r="F35" s="96" t="s">
        <v>17</v>
      </c>
      <c r="G35" s="97">
        <v>39500</v>
      </c>
      <c r="H35" s="97"/>
    </row>
    <row r="36" spans="1:8" ht="15.75" outlineLevel="5">
      <c r="A36" s="95" t="s">
        <v>1076</v>
      </c>
      <c r="B36" s="96" t="s">
        <v>723</v>
      </c>
      <c r="C36" s="96" t="s">
        <v>2</v>
      </c>
      <c r="D36" s="96" t="s">
        <v>14</v>
      </c>
      <c r="E36" s="96" t="s">
        <v>18</v>
      </c>
      <c r="F36" s="96" t="s">
        <v>1</v>
      </c>
      <c r="G36" s="97">
        <f>G37</f>
        <v>9132</v>
      </c>
      <c r="H36" s="97"/>
    </row>
    <row r="37" spans="1:8" ht="31.5" outlineLevel="6">
      <c r="A37" s="95" t="s">
        <v>433</v>
      </c>
      <c r="B37" s="96" t="s">
        <v>723</v>
      </c>
      <c r="C37" s="96" t="s">
        <v>2</v>
      </c>
      <c r="D37" s="96" t="s">
        <v>14</v>
      </c>
      <c r="E37" s="96" t="s">
        <v>19</v>
      </c>
      <c r="F37" s="96" t="s">
        <v>1</v>
      </c>
      <c r="G37" s="97">
        <f>G38</f>
        <v>9132</v>
      </c>
      <c r="H37" s="97"/>
    </row>
    <row r="38" spans="1:8" ht="31.5" outlineLevel="7">
      <c r="A38" s="95" t="s">
        <v>697</v>
      </c>
      <c r="B38" s="96" t="s">
        <v>723</v>
      </c>
      <c r="C38" s="96" t="s">
        <v>2</v>
      </c>
      <c r="D38" s="96" t="s">
        <v>14</v>
      </c>
      <c r="E38" s="96" t="s">
        <v>19</v>
      </c>
      <c r="F38" s="96" t="s">
        <v>17</v>
      </c>
      <c r="G38" s="97">
        <v>9132</v>
      </c>
      <c r="H38" s="97"/>
    </row>
    <row r="39" spans="1:8" s="94" customFormat="1" ht="15.75" outlineLevel="3">
      <c r="A39" s="91" t="s">
        <v>493</v>
      </c>
      <c r="B39" s="92" t="s">
        <v>723</v>
      </c>
      <c r="C39" s="92" t="s">
        <v>2</v>
      </c>
      <c r="D39" s="92" t="s">
        <v>14</v>
      </c>
      <c r="E39" s="92" t="s">
        <v>11</v>
      </c>
      <c r="F39" s="92" t="s">
        <v>1</v>
      </c>
      <c r="G39" s="93">
        <f>G40+G42+G46+G45</f>
        <v>3426967.9699999997</v>
      </c>
      <c r="H39" s="93"/>
    </row>
    <row r="40" spans="1:8" ht="47.25" hidden="1" outlineLevel="6">
      <c r="A40" s="95" t="s">
        <v>436</v>
      </c>
      <c r="B40" s="96" t="s">
        <v>723</v>
      </c>
      <c r="C40" s="96" t="s">
        <v>2</v>
      </c>
      <c r="D40" s="96" t="s">
        <v>14</v>
      </c>
      <c r="E40" s="96" t="s">
        <v>20</v>
      </c>
      <c r="F40" s="96" t="s">
        <v>1</v>
      </c>
      <c r="G40" s="97">
        <f>G41</f>
        <v>0</v>
      </c>
      <c r="H40" s="97"/>
    </row>
    <row r="41" spans="1:8" ht="94.5" hidden="1" outlineLevel="7">
      <c r="A41" s="95" t="s">
        <v>712</v>
      </c>
      <c r="B41" s="96" t="s">
        <v>723</v>
      </c>
      <c r="C41" s="96" t="s">
        <v>2</v>
      </c>
      <c r="D41" s="96" t="s">
        <v>14</v>
      </c>
      <c r="E41" s="96" t="s">
        <v>20</v>
      </c>
      <c r="F41" s="96" t="s">
        <v>10</v>
      </c>
      <c r="G41" s="97">
        <f>1714645-235321.02-71066.95-1408257.03</f>
        <v>0</v>
      </c>
      <c r="H41" s="97"/>
    </row>
    <row r="42" spans="1:8" ht="31.5" outlineLevel="6" collapsed="1">
      <c r="A42" s="95" t="s">
        <v>437</v>
      </c>
      <c r="B42" s="96" t="s">
        <v>723</v>
      </c>
      <c r="C42" s="96" t="s">
        <v>2</v>
      </c>
      <c r="D42" s="96" t="s">
        <v>14</v>
      </c>
      <c r="E42" s="96" t="s">
        <v>21</v>
      </c>
      <c r="F42" s="96" t="s">
        <v>1</v>
      </c>
      <c r="G42" s="97">
        <f>G43</f>
        <v>2987580</v>
      </c>
      <c r="H42" s="97"/>
    </row>
    <row r="43" spans="1:8" ht="94.5" outlineLevel="7">
      <c r="A43" s="95" t="s">
        <v>712</v>
      </c>
      <c r="B43" s="96" t="s">
        <v>723</v>
      </c>
      <c r="C43" s="96" t="s">
        <v>2</v>
      </c>
      <c r="D43" s="96" t="s">
        <v>14</v>
      </c>
      <c r="E43" s="96" t="s">
        <v>21</v>
      </c>
      <c r="F43" s="96" t="s">
        <v>10</v>
      </c>
      <c r="G43" s="97">
        <v>2987580</v>
      </c>
      <c r="H43" s="97"/>
    </row>
    <row r="44" spans="1:8" ht="63" outlineLevel="7">
      <c r="A44" s="95" t="s">
        <v>439</v>
      </c>
      <c r="B44" s="96" t="s">
        <v>723</v>
      </c>
      <c r="C44" s="96" t="s">
        <v>2</v>
      </c>
      <c r="D44" s="96" t="s">
        <v>14</v>
      </c>
      <c r="E44" s="96" t="s">
        <v>62</v>
      </c>
      <c r="F44" s="96" t="s">
        <v>1</v>
      </c>
      <c r="G44" s="97">
        <f>G45</f>
        <v>306387.97</v>
      </c>
      <c r="H44" s="97"/>
    </row>
    <row r="45" spans="1:8" ht="94.5" outlineLevel="7">
      <c r="A45" s="95" t="s">
        <v>712</v>
      </c>
      <c r="B45" s="96" t="s">
        <v>723</v>
      </c>
      <c r="C45" s="96" t="s">
        <v>2</v>
      </c>
      <c r="D45" s="96" t="s">
        <v>14</v>
      </c>
      <c r="E45" s="96" t="s">
        <v>62</v>
      </c>
      <c r="F45" s="96" t="s">
        <v>10</v>
      </c>
      <c r="G45" s="97">
        <f>235321.02+71066.95</f>
        <v>306387.97</v>
      </c>
      <c r="H45" s="97"/>
    </row>
    <row r="46" spans="1:8" ht="78.75" outlineLevel="6">
      <c r="A46" s="95" t="s">
        <v>435</v>
      </c>
      <c r="B46" s="96" t="s">
        <v>723</v>
      </c>
      <c r="C46" s="96" t="s">
        <v>2</v>
      </c>
      <c r="D46" s="96" t="s">
        <v>14</v>
      </c>
      <c r="E46" s="96" t="s">
        <v>13</v>
      </c>
      <c r="F46" s="96" t="s">
        <v>1</v>
      </c>
      <c r="G46" s="97">
        <f>G47</f>
        <v>133000</v>
      </c>
      <c r="H46" s="97"/>
    </row>
    <row r="47" spans="1:8" ht="94.5" outlineLevel="7">
      <c r="A47" s="95" t="s">
        <v>712</v>
      </c>
      <c r="B47" s="96" t="s">
        <v>723</v>
      </c>
      <c r="C47" s="96" t="s">
        <v>2</v>
      </c>
      <c r="D47" s="96" t="s">
        <v>14</v>
      </c>
      <c r="E47" s="96" t="s">
        <v>13</v>
      </c>
      <c r="F47" s="96" t="s">
        <v>10</v>
      </c>
      <c r="G47" s="97">
        <v>133000</v>
      </c>
      <c r="H47" s="97"/>
    </row>
    <row r="48" spans="1:8" s="94" customFormat="1" ht="15.75" outlineLevel="2">
      <c r="A48" s="91" t="s">
        <v>672</v>
      </c>
      <c r="B48" s="92" t="s">
        <v>723</v>
      </c>
      <c r="C48" s="92" t="s">
        <v>2</v>
      </c>
      <c r="D48" s="92" t="s">
        <v>66</v>
      </c>
      <c r="E48" s="92" t="s">
        <v>4</v>
      </c>
      <c r="F48" s="92" t="s">
        <v>1</v>
      </c>
      <c r="G48" s="93">
        <f>G49+G57</f>
        <v>454728</v>
      </c>
      <c r="H48" s="93"/>
    </row>
    <row r="49" spans="1:8" s="94" customFormat="1" ht="47.25" outlineLevel="3">
      <c r="A49" s="91" t="s">
        <v>663</v>
      </c>
      <c r="B49" s="92" t="s">
        <v>723</v>
      </c>
      <c r="C49" s="92" t="s">
        <v>2</v>
      </c>
      <c r="D49" s="92" t="s">
        <v>66</v>
      </c>
      <c r="E49" s="92" t="s">
        <v>90</v>
      </c>
      <c r="F49" s="92" t="s">
        <v>1</v>
      </c>
      <c r="G49" s="93">
        <f>G50</f>
        <v>254373</v>
      </c>
      <c r="H49" s="93"/>
    </row>
    <row r="50" spans="1:8" s="94" customFormat="1" ht="47.25" outlineLevel="4">
      <c r="A50" s="91" t="s">
        <v>628</v>
      </c>
      <c r="B50" s="92" t="s">
        <v>723</v>
      </c>
      <c r="C50" s="92" t="s">
        <v>2</v>
      </c>
      <c r="D50" s="92" t="s">
        <v>66</v>
      </c>
      <c r="E50" s="92" t="s">
        <v>91</v>
      </c>
      <c r="F50" s="92" t="s">
        <v>1</v>
      </c>
      <c r="G50" s="93">
        <f>G51+G54</f>
        <v>254373</v>
      </c>
      <c r="H50" s="93"/>
    </row>
    <row r="51" spans="1:8" ht="47.25" outlineLevel="5">
      <c r="A51" s="95" t="s">
        <v>1077</v>
      </c>
      <c r="B51" s="96" t="s">
        <v>723</v>
      </c>
      <c r="C51" s="96" t="s">
        <v>2</v>
      </c>
      <c r="D51" s="96" t="s">
        <v>66</v>
      </c>
      <c r="E51" s="96" t="s">
        <v>92</v>
      </c>
      <c r="F51" s="96" t="s">
        <v>1</v>
      </c>
      <c r="G51" s="97">
        <f>G52</f>
        <v>35963</v>
      </c>
      <c r="H51" s="97"/>
    </row>
    <row r="52" spans="1:8" ht="31.5" outlineLevel="6">
      <c r="A52" s="95" t="s">
        <v>444</v>
      </c>
      <c r="B52" s="96" t="s">
        <v>723</v>
      </c>
      <c r="C52" s="96" t="s">
        <v>2</v>
      </c>
      <c r="D52" s="96" t="s">
        <v>66</v>
      </c>
      <c r="E52" s="96" t="s">
        <v>93</v>
      </c>
      <c r="F52" s="96" t="s">
        <v>1</v>
      </c>
      <c r="G52" s="97">
        <f>G53</f>
        <v>35963</v>
      </c>
      <c r="H52" s="97"/>
    </row>
    <row r="53" spans="1:8" ht="31.5" outlineLevel="7">
      <c r="A53" s="95" t="s">
        <v>697</v>
      </c>
      <c r="B53" s="96" t="s">
        <v>723</v>
      </c>
      <c r="C53" s="96" t="s">
        <v>2</v>
      </c>
      <c r="D53" s="96" t="s">
        <v>66</v>
      </c>
      <c r="E53" s="96" t="s">
        <v>93</v>
      </c>
      <c r="F53" s="96" t="s">
        <v>17</v>
      </c>
      <c r="G53" s="97">
        <v>35963</v>
      </c>
      <c r="H53" s="97"/>
    </row>
    <row r="54" spans="1:8" ht="47.25" outlineLevel="5">
      <c r="A54" s="95" t="s">
        <v>1078</v>
      </c>
      <c r="B54" s="96" t="s">
        <v>723</v>
      </c>
      <c r="C54" s="96" t="s">
        <v>2</v>
      </c>
      <c r="D54" s="96" t="s">
        <v>66</v>
      </c>
      <c r="E54" s="96" t="s">
        <v>94</v>
      </c>
      <c r="F54" s="96" t="s">
        <v>1</v>
      </c>
      <c r="G54" s="97">
        <f>G55</f>
        <v>218410</v>
      </c>
      <c r="H54" s="97"/>
    </row>
    <row r="55" spans="1:8" ht="31.5" outlineLevel="6">
      <c r="A55" s="95" t="s">
        <v>444</v>
      </c>
      <c r="B55" s="96" t="s">
        <v>723</v>
      </c>
      <c r="C55" s="96" t="s">
        <v>2</v>
      </c>
      <c r="D55" s="96" t="s">
        <v>66</v>
      </c>
      <c r="E55" s="96" t="s">
        <v>95</v>
      </c>
      <c r="F55" s="96" t="s">
        <v>1</v>
      </c>
      <c r="G55" s="97">
        <f>G56</f>
        <v>218410</v>
      </c>
      <c r="H55" s="97"/>
    </row>
    <row r="56" spans="1:8" ht="31.5" outlineLevel="7">
      <c r="A56" s="95" t="s">
        <v>697</v>
      </c>
      <c r="B56" s="96" t="s">
        <v>723</v>
      </c>
      <c r="C56" s="96" t="s">
        <v>2</v>
      </c>
      <c r="D56" s="96" t="s">
        <v>66</v>
      </c>
      <c r="E56" s="96" t="s">
        <v>95</v>
      </c>
      <c r="F56" s="96" t="s">
        <v>17</v>
      </c>
      <c r="G56" s="97">
        <v>218410</v>
      </c>
      <c r="H56" s="97"/>
    </row>
    <row r="57" spans="1:8" s="94" customFormat="1" ht="63" outlineLevel="3">
      <c r="A57" s="91" t="s">
        <v>660</v>
      </c>
      <c r="B57" s="92" t="s">
        <v>723</v>
      </c>
      <c r="C57" s="92" t="s">
        <v>2</v>
      </c>
      <c r="D57" s="92" t="s">
        <v>66</v>
      </c>
      <c r="E57" s="92" t="s">
        <v>6</v>
      </c>
      <c r="F57" s="92" t="s">
        <v>1</v>
      </c>
      <c r="G57" s="93">
        <f>G58</f>
        <v>200355</v>
      </c>
      <c r="H57" s="93"/>
    </row>
    <row r="58" spans="1:8" s="94" customFormat="1" ht="47.25" outlineLevel="4">
      <c r="A58" s="91" t="s">
        <v>632</v>
      </c>
      <c r="B58" s="92" t="s">
        <v>723</v>
      </c>
      <c r="C58" s="92" t="s">
        <v>2</v>
      </c>
      <c r="D58" s="92" t="s">
        <v>66</v>
      </c>
      <c r="E58" s="92" t="s">
        <v>131</v>
      </c>
      <c r="F58" s="92" t="s">
        <v>1</v>
      </c>
      <c r="G58" s="93">
        <f>G59</f>
        <v>200355</v>
      </c>
      <c r="H58" s="93"/>
    </row>
    <row r="59" spans="1:8" ht="31.5" outlineLevel="5">
      <c r="A59" s="95" t="s">
        <v>1079</v>
      </c>
      <c r="B59" s="96" t="s">
        <v>723</v>
      </c>
      <c r="C59" s="96" t="s">
        <v>2</v>
      </c>
      <c r="D59" s="96" t="s">
        <v>66</v>
      </c>
      <c r="E59" s="96" t="s">
        <v>138</v>
      </c>
      <c r="F59" s="96" t="s">
        <v>1</v>
      </c>
      <c r="G59" s="97">
        <f>G60</f>
        <v>200355</v>
      </c>
      <c r="H59" s="97"/>
    </row>
    <row r="60" spans="1:8" ht="31.5" outlineLevel="6">
      <c r="A60" s="95" t="s">
        <v>444</v>
      </c>
      <c r="B60" s="96" t="s">
        <v>723</v>
      </c>
      <c r="C60" s="96" t="s">
        <v>2</v>
      </c>
      <c r="D60" s="96" t="s">
        <v>66</v>
      </c>
      <c r="E60" s="96" t="s">
        <v>140</v>
      </c>
      <c r="F60" s="96" t="s">
        <v>1</v>
      </c>
      <c r="G60" s="97">
        <f>G61</f>
        <v>200355</v>
      </c>
      <c r="H60" s="97"/>
    </row>
    <row r="61" spans="1:8" ht="31.5" outlineLevel="7">
      <c r="A61" s="95" t="s">
        <v>697</v>
      </c>
      <c r="B61" s="96" t="s">
        <v>723</v>
      </c>
      <c r="C61" s="96" t="s">
        <v>2</v>
      </c>
      <c r="D61" s="96" t="s">
        <v>66</v>
      </c>
      <c r="E61" s="96" t="s">
        <v>140</v>
      </c>
      <c r="F61" s="96" t="s">
        <v>17</v>
      </c>
      <c r="G61" s="97">
        <v>200355</v>
      </c>
      <c r="H61" s="97"/>
    </row>
    <row r="62" spans="1:9" s="94" customFormat="1" ht="63">
      <c r="A62" s="91" t="s">
        <v>1080</v>
      </c>
      <c r="B62" s="92" t="s">
        <v>726</v>
      </c>
      <c r="C62" s="92" t="s">
        <v>3</v>
      </c>
      <c r="D62" s="92" t="s">
        <v>3</v>
      </c>
      <c r="E62" s="92" t="s">
        <v>4</v>
      </c>
      <c r="F62" s="92" t="s">
        <v>1</v>
      </c>
      <c r="G62" s="93">
        <f>G63+G186+G222+G262+G278</f>
        <v>190426322.2</v>
      </c>
      <c r="H62" s="93">
        <f>H63+H186+H222+H262</f>
        <v>5456308.8</v>
      </c>
      <c r="I62" s="253"/>
    </row>
    <row r="63" spans="1:8" s="94" customFormat="1" ht="15.75" outlineLevel="1">
      <c r="A63" s="91" t="s">
        <v>696</v>
      </c>
      <c r="B63" s="92" t="s">
        <v>726</v>
      </c>
      <c r="C63" s="92" t="s">
        <v>2</v>
      </c>
      <c r="D63" s="92" t="s">
        <v>3</v>
      </c>
      <c r="E63" s="92" t="s">
        <v>4</v>
      </c>
      <c r="F63" s="92" t="s">
        <v>1</v>
      </c>
      <c r="G63" s="93">
        <f>G64+G95+G91</f>
        <v>101166969.8</v>
      </c>
      <c r="H63" s="93">
        <f>H95</f>
        <v>784042</v>
      </c>
    </row>
    <row r="64" spans="1:8" s="94" customFormat="1" ht="78.75" outlineLevel="2">
      <c r="A64" s="91" t="s">
        <v>669</v>
      </c>
      <c r="B64" s="92" t="s">
        <v>726</v>
      </c>
      <c r="C64" s="92" t="s">
        <v>2</v>
      </c>
      <c r="D64" s="92" t="s">
        <v>22</v>
      </c>
      <c r="E64" s="92" t="s">
        <v>4</v>
      </c>
      <c r="F64" s="92" t="s">
        <v>1</v>
      </c>
      <c r="G64" s="93">
        <f>G65</f>
        <v>30810835.17</v>
      </c>
      <c r="H64" s="93"/>
    </row>
    <row r="65" spans="1:8" s="94" customFormat="1" ht="63" outlineLevel="3">
      <c r="A65" s="91" t="s">
        <v>660</v>
      </c>
      <c r="B65" s="92" t="s">
        <v>726</v>
      </c>
      <c r="C65" s="92" t="s">
        <v>2</v>
      </c>
      <c r="D65" s="92" t="s">
        <v>22</v>
      </c>
      <c r="E65" s="92" t="s">
        <v>6</v>
      </c>
      <c r="F65" s="92" t="s">
        <v>1</v>
      </c>
      <c r="G65" s="93">
        <f>G66+G79</f>
        <v>30810835.17</v>
      </c>
      <c r="H65" s="93"/>
    </row>
    <row r="66" spans="1:8" s="94" customFormat="1" ht="31.5" outlineLevel="4">
      <c r="A66" s="91" t="s">
        <v>620</v>
      </c>
      <c r="B66" s="92" t="s">
        <v>726</v>
      </c>
      <c r="C66" s="92" t="s">
        <v>2</v>
      </c>
      <c r="D66" s="92" t="s">
        <v>22</v>
      </c>
      <c r="E66" s="92" t="s">
        <v>43</v>
      </c>
      <c r="F66" s="92" t="s">
        <v>1</v>
      </c>
      <c r="G66" s="93">
        <f>G67</f>
        <v>30028735.17</v>
      </c>
      <c r="H66" s="93"/>
    </row>
    <row r="67" spans="1:8" ht="78.75" outlineLevel="5">
      <c r="A67" s="95" t="s">
        <v>1081</v>
      </c>
      <c r="B67" s="96" t="s">
        <v>726</v>
      </c>
      <c r="C67" s="96" t="s">
        <v>2</v>
      </c>
      <c r="D67" s="96" t="s">
        <v>22</v>
      </c>
      <c r="E67" s="96" t="s">
        <v>44</v>
      </c>
      <c r="F67" s="96" t="s">
        <v>1</v>
      </c>
      <c r="G67" s="97">
        <f>G68+G70+G73+G75+G77</f>
        <v>30028735.17</v>
      </c>
      <c r="H67" s="97"/>
    </row>
    <row r="68" spans="1:8" ht="31.5" outlineLevel="6">
      <c r="A68" s="95" t="s">
        <v>438</v>
      </c>
      <c r="B68" s="96" t="s">
        <v>726</v>
      </c>
      <c r="C68" s="96" t="s">
        <v>2</v>
      </c>
      <c r="D68" s="96" t="s">
        <v>22</v>
      </c>
      <c r="E68" s="96" t="s">
        <v>45</v>
      </c>
      <c r="F68" s="96" t="s">
        <v>1</v>
      </c>
      <c r="G68" s="97">
        <f>G69</f>
        <v>1925844.89</v>
      </c>
      <c r="H68" s="97"/>
    </row>
    <row r="69" spans="1:8" ht="94.5" outlineLevel="7">
      <c r="A69" s="95" t="s">
        <v>712</v>
      </c>
      <c r="B69" s="96" t="s">
        <v>726</v>
      </c>
      <c r="C69" s="96" t="s">
        <v>2</v>
      </c>
      <c r="D69" s="96" t="s">
        <v>22</v>
      </c>
      <c r="E69" s="96" t="s">
        <v>45</v>
      </c>
      <c r="F69" s="96" t="s">
        <v>10</v>
      </c>
      <c r="G69" s="97">
        <v>1925844.89</v>
      </c>
      <c r="H69" s="97"/>
    </row>
    <row r="70" spans="1:8" ht="31.5" outlineLevel="6">
      <c r="A70" s="95" t="s">
        <v>437</v>
      </c>
      <c r="B70" s="96" t="s">
        <v>726</v>
      </c>
      <c r="C70" s="96" t="s">
        <v>2</v>
      </c>
      <c r="D70" s="96" t="s">
        <v>22</v>
      </c>
      <c r="E70" s="96" t="s">
        <v>46</v>
      </c>
      <c r="F70" s="96" t="s">
        <v>1</v>
      </c>
      <c r="G70" s="97">
        <f>G71+G72</f>
        <v>27210507.77</v>
      </c>
      <c r="H70" s="97"/>
    </row>
    <row r="71" spans="1:8" ht="94.5" outlineLevel="7">
      <c r="A71" s="95" t="s">
        <v>712</v>
      </c>
      <c r="B71" s="96" t="s">
        <v>726</v>
      </c>
      <c r="C71" s="96" t="s">
        <v>2</v>
      </c>
      <c r="D71" s="96" t="s">
        <v>22</v>
      </c>
      <c r="E71" s="96" t="s">
        <v>46</v>
      </c>
      <c r="F71" s="96" t="s">
        <v>10</v>
      </c>
      <c r="G71" s="97">
        <v>27090389.31</v>
      </c>
      <c r="H71" s="97"/>
    </row>
    <row r="72" spans="1:8" ht="31.5" outlineLevel="7">
      <c r="A72" s="95" t="s">
        <v>698</v>
      </c>
      <c r="B72" s="96" t="s">
        <v>726</v>
      </c>
      <c r="C72" s="96" t="s">
        <v>2</v>
      </c>
      <c r="D72" s="96" t="s">
        <v>22</v>
      </c>
      <c r="E72" s="96" t="s">
        <v>46</v>
      </c>
      <c r="F72" s="96" t="s">
        <v>47</v>
      </c>
      <c r="G72" s="97">
        <v>120118.46</v>
      </c>
      <c r="H72" s="97"/>
    </row>
    <row r="73" spans="1:8" ht="31.5" outlineLevel="6">
      <c r="A73" s="95" t="s">
        <v>433</v>
      </c>
      <c r="B73" s="96" t="s">
        <v>726</v>
      </c>
      <c r="C73" s="96" t="s">
        <v>2</v>
      </c>
      <c r="D73" s="96" t="s">
        <v>22</v>
      </c>
      <c r="E73" s="96" t="s">
        <v>48</v>
      </c>
      <c r="F73" s="96" t="s">
        <v>1</v>
      </c>
      <c r="G73" s="97">
        <f>G74</f>
        <v>3360</v>
      </c>
      <c r="H73" s="97"/>
    </row>
    <row r="74" spans="1:8" ht="94.5" outlineLevel="7">
      <c r="A74" s="95" t="s">
        <v>712</v>
      </c>
      <c r="B74" s="96" t="s">
        <v>726</v>
      </c>
      <c r="C74" s="96" t="s">
        <v>2</v>
      </c>
      <c r="D74" s="96" t="s">
        <v>22</v>
      </c>
      <c r="E74" s="96" t="s">
        <v>48</v>
      </c>
      <c r="F74" s="96" t="s">
        <v>10</v>
      </c>
      <c r="G74" s="97">
        <v>3360</v>
      </c>
      <c r="H74" s="97"/>
    </row>
    <row r="75" spans="1:8" ht="63" outlineLevel="6">
      <c r="A75" s="95" t="s">
        <v>439</v>
      </c>
      <c r="B75" s="96" t="s">
        <v>726</v>
      </c>
      <c r="C75" s="96" t="s">
        <v>2</v>
      </c>
      <c r="D75" s="96" t="s">
        <v>22</v>
      </c>
      <c r="E75" s="96" t="s">
        <v>49</v>
      </c>
      <c r="F75" s="96" t="s">
        <v>1</v>
      </c>
      <c r="G75" s="97">
        <f>G76</f>
        <v>466122.51</v>
      </c>
      <c r="H75" s="97"/>
    </row>
    <row r="76" spans="1:8" ht="94.5" outlineLevel="7">
      <c r="A76" s="95" t="s">
        <v>712</v>
      </c>
      <c r="B76" s="96" t="s">
        <v>726</v>
      </c>
      <c r="C76" s="96" t="s">
        <v>2</v>
      </c>
      <c r="D76" s="96" t="s">
        <v>22</v>
      </c>
      <c r="E76" s="96" t="s">
        <v>49</v>
      </c>
      <c r="F76" s="96" t="s">
        <v>10</v>
      </c>
      <c r="G76" s="97">
        <v>466122.51</v>
      </c>
      <c r="H76" s="97"/>
    </row>
    <row r="77" spans="1:8" ht="78.75" outlineLevel="6">
      <c r="A77" s="95" t="s">
        <v>435</v>
      </c>
      <c r="B77" s="96" t="s">
        <v>726</v>
      </c>
      <c r="C77" s="96" t="s">
        <v>2</v>
      </c>
      <c r="D77" s="96" t="s">
        <v>22</v>
      </c>
      <c r="E77" s="96" t="s">
        <v>50</v>
      </c>
      <c r="F77" s="96" t="s">
        <v>1</v>
      </c>
      <c r="G77" s="97">
        <f>G78</f>
        <v>422900</v>
      </c>
      <c r="H77" s="97"/>
    </row>
    <row r="78" spans="1:8" ht="94.5" outlineLevel="7">
      <c r="A78" s="95" t="s">
        <v>712</v>
      </c>
      <c r="B78" s="96" t="s">
        <v>726</v>
      </c>
      <c r="C78" s="96" t="s">
        <v>2</v>
      </c>
      <c r="D78" s="96" t="s">
        <v>22</v>
      </c>
      <c r="E78" s="96" t="s">
        <v>50</v>
      </c>
      <c r="F78" s="96" t="s">
        <v>10</v>
      </c>
      <c r="G78" s="97">
        <v>422900</v>
      </c>
      <c r="H78" s="97"/>
    </row>
    <row r="79" spans="1:8" s="94" customFormat="1" ht="31.5" outlineLevel="4">
      <c r="A79" s="91" t="s">
        <v>617</v>
      </c>
      <c r="B79" s="92" t="s">
        <v>726</v>
      </c>
      <c r="C79" s="92" t="s">
        <v>2</v>
      </c>
      <c r="D79" s="92" t="s">
        <v>22</v>
      </c>
      <c r="E79" s="92" t="s">
        <v>7</v>
      </c>
      <c r="F79" s="92" t="s">
        <v>1</v>
      </c>
      <c r="G79" s="93">
        <f>G80+G84+G87</f>
        <v>782100</v>
      </c>
      <c r="H79" s="93"/>
    </row>
    <row r="80" spans="1:8" ht="63" outlineLevel="5">
      <c r="A80" s="95" t="s">
        <v>1075</v>
      </c>
      <c r="B80" s="96" t="s">
        <v>726</v>
      </c>
      <c r="C80" s="96" t="s">
        <v>2</v>
      </c>
      <c r="D80" s="96" t="s">
        <v>22</v>
      </c>
      <c r="E80" s="96" t="s">
        <v>15</v>
      </c>
      <c r="F80" s="96" t="s">
        <v>1</v>
      </c>
      <c r="G80" s="97">
        <f>G81</f>
        <v>255000</v>
      </c>
      <c r="H80" s="97"/>
    </row>
    <row r="81" spans="1:8" ht="31.5" outlineLevel="6">
      <c r="A81" s="95" t="s">
        <v>433</v>
      </c>
      <c r="B81" s="96" t="s">
        <v>726</v>
      </c>
      <c r="C81" s="96" t="s">
        <v>2</v>
      </c>
      <c r="D81" s="96" t="s">
        <v>22</v>
      </c>
      <c r="E81" s="96" t="s">
        <v>16</v>
      </c>
      <c r="F81" s="96" t="s">
        <v>1</v>
      </c>
      <c r="G81" s="97">
        <f>G82+G83</f>
        <v>255000</v>
      </c>
      <c r="H81" s="97"/>
    </row>
    <row r="82" spans="1:8" ht="94.5" outlineLevel="7">
      <c r="A82" s="95" t="s">
        <v>712</v>
      </c>
      <c r="B82" s="96" t="s">
        <v>726</v>
      </c>
      <c r="C82" s="96" t="s">
        <v>2</v>
      </c>
      <c r="D82" s="96" t="s">
        <v>22</v>
      </c>
      <c r="E82" s="96" t="s">
        <v>16</v>
      </c>
      <c r="F82" s="96" t="s">
        <v>10</v>
      </c>
      <c r="G82" s="97">
        <v>43560</v>
      </c>
      <c r="H82" s="97"/>
    </row>
    <row r="83" spans="1:8" ht="31.5" outlineLevel="7">
      <c r="A83" s="95" t="s">
        <v>697</v>
      </c>
      <c r="B83" s="96" t="s">
        <v>726</v>
      </c>
      <c r="C83" s="96" t="s">
        <v>2</v>
      </c>
      <c r="D83" s="96" t="s">
        <v>22</v>
      </c>
      <c r="E83" s="96" t="s">
        <v>16</v>
      </c>
      <c r="F83" s="96" t="s">
        <v>17</v>
      </c>
      <c r="G83" s="97">
        <v>211440</v>
      </c>
      <c r="H83" s="97"/>
    </row>
    <row r="84" spans="1:8" ht="15.75" outlineLevel="5">
      <c r="A84" s="95" t="s">
        <v>1076</v>
      </c>
      <c r="B84" s="96" t="s">
        <v>726</v>
      </c>
      <c r="C84" s="96" t="s">
        <v>2</v>
      </c>
      <c r="D84" s="96" t="s">
        <v>22</v>
      </c>
      <c r="E84" s="96" t="s">
        <v>18</v>
      </c>
      <c r="F84" s="96" t="s">
        <v>1</v>
      </c>
      <c r="G84" s="97">
        <f>G85</f>
        <v>143100</v>
      </c>
      <c r="H84" s="97"/>
    </row>
    <row r="85" spans="1:8" ht="31.5" outlineLevel="6">
      <c r="A85" s="95" t="s">
        <v>433</v>
      </c>
      <c r="B85" s="96" t="s">
        <v>726</v>
      </c>
      <c r="C85" s="96" t="s">
        <v>2</v>
      </c>
      <c r="D85" s="96" t="s">
        <v>22</v>
      </c>
      <c r="E85" s="96" t="s">
        <v>19</v>
      </c>
      <c r="F85" s="96" t="s">
        <v>1</v>
      </c>
      <c r="G85" s="97">
        <f>G86</f>
        <v>143100</v>
      </c>
      <c r="H85" s="97"/>
    </row>
    <row r="86" spans="1:8" ht="31.5" outlineLevel="7">
      <c r="A86" s="95" t="s">
        <v>697</v>
      </c>
      <c r="B86" s="96" t="s">
        <v>726</v>
      </c>
      <c r="C86" s="96" t="s">
        <v>2</v>
      </c>
      <c r="D86" s="96" t="s">
        <v>22</v>
      </c>
      <c r="E86" s="96" t="s">
        <v>19</v>
      </c>
      <c r="F86" s="96" t="s">
        <v>17</v>
      </c>
      <c r="G86" s="97">
        <v>143100</v>
      </c>
      <c r="H86" s="97"/>
    </row>
    <row r="87" spans="1:8" ht="47.25" outlineLevel="5">
      <c r="A87" s="95" t="s">
        <v>1074</v>
      </c>
      <c r="B87" s="96" t="s">
        <v>726</v>
      </c>
      <c r="C87" s="96" t="s">
        <v>2</v>
      </c>
      <c r="D87" s="96" t="s">
        <v>22</v>
      </c>
      <c r="E87" s="96" t="s">
        <v>8</v>
      </c>
      <c r="F87" s="96" t="s">
        <v>1</v>
      </c>
      <c r="G87" s="97">
        <f>G88</f>
        <v>384000</v>
      </c>
      <c r="H87" s="97"/>
    </row>
    <row r="88" spans="1:8" ht="31.5" outlineLevel="6">
      <c r="A88" s="95" t="s">
        <v>433</v>
      </c>
      <c r="B88" s="96" t="s">
        <v>726</v>
      </c>
      <c r="C88" s="96" t="s">
        <v>2</v>
      </c>
      <c r="D88" s="96" t="s">
        <v>22</v>
      </c>
      <c r="E88" s="96" t="s">
        <v>9</v>
      </c>
      <c r="F88" s="96" t="s">
        <v>1</v>
      </c>
      <c r="G88" s="97">
        <f>G89+G90</f>
        <v>384000</v>
      </c>
      <c r="H88" s="97"/>
    </row>
    <row r="89" spans="1:8" ht="94.5" outlineLevel="7">
      <c r="A89" s="95" t="s">
        <v>712</v>
      </c>
      <c r="B89" s="96" t="s">
        <v>726</v>
      </c>
      <c r="C89" s="96" t="s">
        <v>2</v>
      </c>
      <c r="D89" s="96" t="s">
        <v>22</v>
      </c>
      <c r="E89" s="96" t="s">
        <v>9</v>
      </c>
      <c r="F89" s="96" t="s">
        <v>10</v>
      </c>
      <c r="G89" s="97">
        <v>294800</v>
      </c>
      <c r="H89" s="97"/>
    </row>
    <row r="90" spans="1:8" ht="31.5" outlineLevel="7">
      <c r="A90" s="255" t="s">
        <v>697</v>
      </c>
      <c r="B90" s="256" t="s">
        <v>726</v>
      </c>
      <c r="C90" s="256" t="s">
        <v>2</v>
      </c>
      <c r="D90" s="256" t="s">
        <v>22</v>
      </c>
      <c r="E90" s="256" t="s">
        <v>9</v>
      </c>
      <c r="F90" s="256" t="s">
        <v>17</v>
      </c>
      <c r="G90" s="257">
        <v>89200</v>
      </c>
      <c r="H90" s="97"/>
    </row>
    <row r="91" spans="1:8" ht="31.5" outlineLevel="7">
      <c r="A91" s="258" t="s">
        <v>1253</v>
      </c>
      <c r="B91" s="259" t="s">
        <v>726</v>
      </c>
      <c r="C91" s="259" t="s">
        <v>2</v>
      </c>
      <c r="D91" s="259" t="s">
        <v>242</v>
      </c>
      <c r="E91" s="265" t="s">
        <v>4</v>
      </c>
      <c r="F91" s="259" t="s">
        <v>1</v>
      </c>
      <c r="G91" s="260">
        <f>G92</f>
        <v>900000</v>
      </c>
      <c r="H91" s="261"/>
    </row>
    <row r="92" spans="1:8" ht="15.75" outlineLevel="7">
      <c r="A92" s="262" t="s">
        <v>493</v>
      </c>
      <c r="B92" s="263" t="s">
        <v>726</v>
      </c>
      <c r="C92" s="263" t="s">
        <v>2</v>
      </c>
      <c r="D92" s="263" t="s">
        <v>242</v>
      </c>
      <c r="E92" s="263" t="s">
        <v>11</v>
      </c>
      <c r="F92" s="263" t="s">
        <v>1</v>
      </c>
      <c r="G92" s="264">
        <f>G93</f>
        <v>900000</v>
      </c>
      <c r="H92" s="261"/>
    </row>
    <row r="93" spans="1:8" ht="31.5" outlineLevel="7">
      <c r="A93" s="262" t="s">
        <v>1254</v>
      </c>
      <c r="B93" s="263" t="s">
        <v>726</v>
      </c>
      <c r="C93" s="263" t="s">
        <v>2</v>
      </c>
      <c r="D93" s="263" t="s">
        <v>242</v>
      </c>
      <c r="E93" s="263" t="s">
        <v>1255</v>
      </c>
      <c r="F93" s="263" t="s">
        <v>1</v>
      </c>
      <c r="G93" s="264">
        <f>G94</f>
        <v>900000</v>
      </c>
      <c r="H93" s="261"/>
    </row>
    <row r="94" spans="1:8" ht="31.5" outlineLevel="7">
      <c r="A94" s="262" t="s">
        <v>697</v>
      </c>
      <c r="B94" s="263" t="s">
        <v>726</v>
      </c>
      <c r="C94" s="263" t="s">
        <v>2</v>
      </c>
      <c r="D94" s="263" t="s">
        <v>242</v>
      </c>
      <c r="E94" s="263" t="s">
        <v>1255</v>
      </c>
      <c r="F94" s="263" t="s">
        <v>65</v>
      </c>
      <c r="G94" s="264">
        <f>900000</f>
        <v>900000</v>
      </c>
      <c r="H94" s="261"/>
    </row>
    <row r="95" spans="1:8" s="94" customFormat="1" ht="15.75" outlineLevel="2">
      <c r="A95" s="91" t="s">
        <v>672</v>
      </c>
      <c r="B95" s="92" t="s">
        <v>726</v>
      </c>
      <c r="C95" s="92" t="s">
        <v>2</v>
      </c>
      <c r="D95" s="92" t="s">
        <v>66</v>
      </c>
      <c r="E95" s="92" t="s">
        <v>4</v>
      </c>
      <c r="F95" s="92" t="s">
        <v>1</v>
      </c>
      <c r="G95" s="93">
        <f>G96+G100+G108+G112+G116+G144+G180</f>
        <v>69456134.63</v>
      </c>
      <c r="H95" s="93">
        <f>H116+H144</f>
        <v>784042</v>
      </c>
    </row>
    <row r="96" spans="1:8" s="94" customFormat="1" ht="63" outlineLevel="4">
      <c r="A96" s="91" t="s">
        <v>623</v>
      </c>
      <c r="B96" s="92" t="s">
        <v>726</v>
      </c>
      <c r="C96" s="92" t="s">
        <v>2</v>
      </c>
      <c r="D96" s="92" t="s">
        <v>66</v>
      </c>
      <c r="E96" s="92" t="s">
        <v>67</v>
      </c>
      <c r="F96" s="92" t="s">
        <v>1</v>
      </c>
      <c r="G96" s="93">
        <f>G97</f>
        <v>318944</v>
      </c>
      <c r="H96" s="93"/>
    </row>
    <row r="97" spans="1:8" ht="63" outlineLevel="5">
      <c r="A97" s="95" t="s">
        <v>1082</v>
      </c>
      <c r="B97" s="96" t="s">
        <v>726</v>
      </c>
      <c r="C97" s="96" t="s">
        <v>2</v>
      </c>
      <c r="D97" s="96" t="s">
        <v>66</v>
      </c>
      <c r="E97" s="96" t="s">
        <v>68</v>
      </c>
      <c r="F97" s="96" t="s">
        <v>1</v>
      </c>
      <c r="G97" s="97">
        <f>G98</f>
        <v>318944</v>
      </c>
      <c r="H97" s="97"/>
    </row>
    <row r="98" spans="1:8" ht="47.25" outlineLevel="6">
      <c r="A98" s="95" t="s">
        <v>442</v>
      </c>
      <c r="B98" s="96" t="s">
        <v>726</v>
      </c>
      <c r="C98" s="96" t="s">
        <v>2</v>
      </c>
      <c r="D98" s="96" t="s">
        <v>66</v>
      </c>
      <c r="E98" s="96" t="s">
        <v>69</v>
      </c>
      <c r="F98" s="96" t="s">
        <v>1</v>
      </c>
      <c r="G98" s="97">
        <f>G99</f>
        <v>318944</v>
      </c>
      <c r="H98" s="97"/>
    </row>
    <row r="99" spans="1:8" ht="47.25" outlineLevel="7">
      <c r="A99" s="95" t="s">
        <v>700</v>
      </c>
      <c r="B99" s="96" t="s">
        <v>726</v>
      </c>
      <c r="C99" s="96" t="s">
        <v>2</v>
      </c>
      <c r="D99" s="96" t="s">
        <v>66</v>
      </c>
      <c r="E99" s="96" t="s">
        <v>69</v>
      </c>
      <c r="F99" s="96" t="s">
        <v>70</v>
      </c>
      <c r="G99" s="97">
        <v>318944</v>
      </c>
      <c r="H99" s="97"/>
    </row>
    <row r="100" spans="1:8" s="94" customFormat="1" ht="47.25" outlineLevel="3">
      <c r="A100" s="91" t="s">
        <v>662</v>
      </c>
      <c r="B100" s="92" t="s">
        <v>726</v>
      </c>
      <c r="C100" s="92" t="s">
        <v>2</v>
      </c>
      <c r="D100" s="92" t="s">
        <v>66</v>
      </c>
      <c r="E100" s="92" t="s">
        <v>71</v>
      </c>
      <c r="F100" s="92" t="s">
        <v>1</v>
      </c>
      <c r="G100" s="93">
        <f>G101</f>
        <v>3231500</v>
      </c>
      <c r="H100" s="93"/>
    </row>
    <row r="101" spans="1:8" s="94" customFormat="1" ht="47.25" outlineLevel="4">
      <c r="A101" s="91" t="s">
        <v>624</v>
      </c>
      <c r="B101" s="92" t="s">
        <v>726</v>
      </c>
      <c r="C101" s="92" t="s">
        <v>2</v>
      </c>
      <c r="D101" s="92" t="s">
        <v>66</v>
      </c>
      <c r="E101" s="92" t="s">
        <v>72</v>
      </c>
      <c r="F101" s="92" t="s">
        <v>1</v>
      </c>
      <c r="G101" s="93">
        <f>G102+G105</f>
        <v>3231500</v>
      </c>
      <c r="H101" s="93"/>
    </row>
    <row r="102" spans="1:8" ht="31.5" outlineLevel="5">
      <c r="A102" s="95" t="s">
        <v>1192</v>
      </c>
      <c r="B102" s="96" t="s">
        <v>726</v>
      </c>
      <c r="C102" s="96" t="s">
        <v>2</v>
      </c>
      <c r="D102" s="96" t="s">
        <v>66</v>
      </c>
      <c r="E102" s="96" t="s">
        <v>73</v>
      </c>
      <c r="F102" s="96" t="s">
        <v>1</v>
      </c>
      <c r="G102" s="97">
        <f>G103</f>
        <v>231500</v>
      </c>
      <c r="H102" s="97"/>
    </row>
    <row r="103" spans="1:8" ht="31.5" outlineLevel="6">
      <c r="A103" s="95" t="s">
        <v>443</v>
      </c>
      <c r="B103" s="96" t="s">
        <v>726</v>
      </c>
      <c r="C103" s="96" t="s">
        <v>2</v>
      </c>
      <c r="D103" s="96" t="s">
        <v>66</v>
      </c>
      <c r="E103" s="96" t="s">
        <v>74</v>
      </c>
      <c r="F103" s="96" t="s">
        <v>1</v>
      </c>
      <c r="G103" s="97">
        <f>G104</f>
        <v>231500</v>
      </c>
      <c r="H103" s="97"/>
    </row>
    <row r="104" spans="1:8" ht="31.5" outlineLevel="7">
      <c r="A104" s="95" t="s">
        <v>697</v>
      </c>
      <c r="B104" s="96" t="s">
        <v>726</v>
      </c>
      <c r="C104" s="96" t="s">
        <v>2</v>
      </c>
      <c r="D104" s="96" t="s">
        <v>66</v>
      </c>
      <c r="E104" s="96" t="s">
        <v>74</v>
      </c>
      <c r="F104" s="96" t="s">
        <v>17</v>
      </c>
      <c r="G104" s="97">
        <v>231500</v>
      </c>
      <c r="H104" s="97"/>
    </row>
    <row r="105" spans="1:8" ht="31.5" outlineLevel="5">
      <c r="A105" s="95" t="s">
        <v>1193</v>
      </c>
      <c r="B105" s="96" t="s">
        <v>726</v>
      </c>
      <c r="C105" s="96" t="s">
        <v>2</v>
      </c>
      <c r="D105" s="96" t="s">
        <v>66</v>
      </c>
      <c r="E105" s="96" t="s">
        <v>75</v>
      </c>
      <c r="F105" s="96" t="s">
        <v>1</v>
      </c>
      <c r="G105" s="97">
        <f>G106</f>
        <v>3000000</v>
      </c>
      <c r="H105" s="97"/>
    </row>
    <row r="106" spans="1:8" ht="31.5" outlineLevel="6">
      <c r="A106" s="95" t="s">
        <v>444</v>
      </c>
      <c r="B106" s="96" t="s">
        <v>726</v>
      </c>
      <c r="C106" s="96" t="s">
        <v>2</v>
      </c>
      <c r="D106" s="96" t="s">
        <v>66</v>
      </c>
      <c r="E106" s="96" t="s">
        <v>76</v>
      </c>
      <c r="F106" s="96" t="s">
        <v>1</v>
      </c>
      <c r="G106" s="97">
        <f>G107</f>
        <v>3000000</v>
      </c>
      <c r="H106" s="97"/>
    </row>
    <row r="107" spans="1:8" ht="31.5" outlineLevel="7">
      <c r="A107" s="95" t="s">
        <v>697</v>
      </c>
      <c r="B107" s="96" t="s">
        <v>726</v>
      </c>
      <c r="C107" s="96" t="s">
        <v>2</v>
      </c>
      <c r="D107" s="96" t="s">
        <v>66</v>
      </c>
      <c r="E107" s="96" t="s">
        <v>76</v>
      </c>
      <c r="F107" s="96" t="s">
        <v>17</v>
      </c>
      <c r="G107" s="97">
        <v>3000000</v>
      </c>
      <c r="H107" s="97"/>
    </row>
    <row r="108" spans="1:8" s="94" customFormat="1" ht="47.25" outlineLevel="4">
      <c r="A108" s="91" t="s">
        <v>626</v>
      </c>
      <c r="B108" s="92" t="s">
        <v>726</v>
      </c>
      <c r="C108" s="92" t="s">
        <v>2</v>
      </c>
      <c r="D108" s="92" t="s">
        <v>66</v>
      </c>
      <c r="E108" s="92" t="s">
        <v>80</v>
      </c>
      <c r="F108" s="92" t="s">
        <v>1</v>
      </c>
      <c r="G108" s="93">
        <f>G109</f>
        <v>200000</v>
      </c>
      <c r="H108" s="93"/>
    </row>
    <row r="109" spans="1:8" ht="126" outlineLevel="5">
      <c r="A109" s="95" t="s">
        <v>1083</v>
      </c>
      <c r="B109" s="96" t="s">
        <v>726</v>
      </c>
      <c r="C109" s="96" t="s">
        <v>2</v>
      </c>
      <c r="D109" s="96" t="s">
        <v>66</v>
      </c>
      <c r="E109" s="96" t="s">
        <v>81</v>
      </c>
      <c r="F109" s="96" t="s">
        <v>1</v>
      </c>
      <c r="G109" s="97">
        <f>G110</f>
        <v>200000</v>
      </c>
      <c r="H109" s="97"/>
    </row>
    <row r="110" spans="1:8" ht="31.5" outlineLevel="6">
      <c r="A110" s="95" t="s">
        <v>444</v>
      </c>
      <c r="B110" s="96" t="s">
        <v>726</v>
      </c>
      <c r="C110" s="96" t="s">
        <v>2</v>
      </c>
      <c r="D110" s="96" t="s">
        <v>66</v>
      </c>
      <c r="E110" s="96" t="s">
        <v>82</v>
      </c>
      <c r="F110" s="96" t="s">
        <v>1</v>
      </c>
      <c r="G110" s="97">
        <f>G111</f>
        <v>200000</v>
      </c>
      <c r="H110" s="97"/>
    </row>
    <row r="111" spans="1:8" ht="31.5" outlineLevel="7">
      <c r="A111" s="95" t="s">
        <v>697</v>
      </c>
      <c r="B111" s="96" t="s">
        <v>726</v>
      </c>
      <c r="C111" s="96" t="s">
        <v>2</v>
      </c>
      <c r="D111" s="96" t="s">
        <v>66</v>
      </c>
      <c r="E111" s="96" t="s">
        <v>82</v>
      </c>
      <c r="F111" s="96" t="s">
        <v>17</v>
      </c>
      <c r="G111" s="97">
        <v>200000</v>
      </c>
      <c r="H111" s="97"/>
    </row>
    <row r="112" spans="1:8" s="94" customFormat="1" ht="63" outlineLevel="4">
      <c r="A112" s="91" t="s">
        <v>627</v>
      </c>
      <c r="B112" s="92" t="s">
        <v>726</v>
      </c>
      <c r="C112" s="92" t="s">
        <v>2</v>
      </c>
      <c r="D112" s="92" t="s">
        <v>66</v>
      </c>
      <c r="E112" s="92" t="s">
        <v>83</v>
      </c>
      <c r="F112" s="92" t="s">
        <v>1</v>
      </c>
      <c r="G112" s="93">
        <f>G113</f>
        <v>47500</v>
      </c>
      <c r="H112" s="93"/>
    </row>
    <row r="113" spans="1:8" ht="63" outlineLevel="5">
      <c r="A113" s="95" t="s">
        <v>1084</v>
      </c>
      <c r="B113" s="96" t="s">
        <v>726</v>
      </c>
      <c r="C113" s="96" t="s">
        <v>2</v>
      </c>
      <c r="D113" s="96" t="s">
        <v>66</v>
      </c>
      <c r="E113" s="96" t="s">
        <v>88</v>
      </c>
      <c r="F113" s="96" t="s">
        <v>1</v>
      </c>
      <c r="G113" s="97">
        <f>G114</f>
        <v>47500</v>
      </c>
      <c r="H113" s="97"/>
    </row>
    <row r="114" spans="1:8" ht="31.5" outlineLevel="6">
      <c r="A114" s="95" t="s">
        <v>444</v>
      </c>
      <c r="B114" s="96" t="s">
        <v>726</v>
      </c>
      <c r="C114" s="96" t="s">
        <v>2</v>
      </c>
      <c r="D114" s="96" t="s">
        <v>66</v>
      </c>
      <c r="E114" s="96" t="s">
        <v>89</v>
      </c>
      <c r="F114" s="96" t="s">
        <v>1</v>
      </c>
      <c r="G114" s="97">
        <f>G115</f>
        <v>47500</v>
      </c>
      <c r="H114" s="97"/>
    </row>
    <row r="115" spans="1:8" ht="15.75" outlineLevel="7">
      <c r="A115" s="95" t="s">
        <v>699</v>
      </c>
      <c r="B115" s="96" t="s">
        <v>726</v>
      </c>
      <c r="C115" s="96" t="s">
        <v>2</v>
      </c>
      <c r="D115" s="96" t="s">
        <v>66</v>
      </c>
      <c r="E115" s="96" t="s">
        <v>89</v>
      </c>
      <c r="F115" s="96" t="s">
        <v>65</v>
      </c>
      <c r="G115" s="97">
        <v>47500</v>
      </c>
      <c r="H115" s="97"/>
    </row>
    <row r="116" spans="1:8" s="94" customFormat="1" ht="47.25" outlineLevel="3">
      <c r="A116" s="91" t="s">
        <v>663</v>
      </c>
      <c r="B116" s="92" t="s">
        <v>726</v>
      </c>
      <c r="C116" s="92" t="s">
        <v>2</v>
      </c>
      <c r="D116" s="92" t="s">
        <v>66</v>
      </c>
      <c r="E116" s="92" t="s">
        <v>90</v>
      </c>
      <c r="F116" s="92" t="s">
        <v>1</v>
      </c>
      <c r="G116" s="93">
        <f>G117+G138</f>
        <v>23155079.16</v>
      </c>
      <c r="H116" s="93">
        <f>H117</f>
        <v>13042</v>
      </c>
    </row>
    <row r="117" spans="1:8" s="94" customFormat="1" ht="47.25" outlineLevel="4">
      <c r="A117" s="91" t="s">
        <v>628</v>
      </c>
      <c r="B117" s="92" t="s">
        <v>726</v>
      </c>
      <c r="C117" s="92" t="s">
        <v>2</v>
      </c>
      <c r="D117" s="92" t="s">
        <v>66</v>
      </c>
      <c r="E117" s="92" t="s">
        <v>91</v>
      </c>
      <c r="F117" s="92" t="s">
        <v>1</v>
      </c>
      <c r="G117" s="93">
        <f>G118+G125+G128+G132+G135</f>
        <v>2088950.1600000001</v>
      </c>
      <c r="H117" s="93">
        <f>H118</f>
        <v>13042</v>
      </c>
    </row>
    <row r="118" spans="1:8" ht="47.25" outlineLevel="5">
      <c r="A118" s="95" t="s">
        <v>1078</v>
      </c>
      <c r="B118" s="96" t="s">
        <v>726</v>
      </c>
      <c r="C118" s="96" t="s">
        <v>2</v>
      </c>
      <c r="D118" s="96" t="s">
        <v>66</v>
      </c>
      <c r="E118" s="96" t="s">
        <v>94</v>
      </c>
      <c r="F118" s="96" t="s">
        <v>1</v>
      </c>
      <c r="G118" s="97">
        <f>G119+G121+G123</f>
        <v>560156.56</v>
      </c>
      <c r="H118" s="97">
        <f>H121</f>
        <v>13042</v>
      </c>
    </row>
    <row r="119" spans="1:8" ht="31.5" outlineLevel="6">
      <c r="A119" s="95" t="s">
        <v>444</v>
      </c>
      <c r="B119" s="96" t="s">
        <v>726</v>
      </c>
      <c r="C119" s="96" t="s">
        <v>2</v>
      </c>
      <c r="D119" s="96" t="s">
        <v>66</v>
      </c>
      <c r="E119" s="96" t="s">
        <v>95</v>
      </c>
      <c r="F119" s="96" t="s">
        <v>1</v>
      </c>
      <c r="G119" s="97">
        <f>G120</f>
        <v>545464.56</v>
      </c>
      <c r="H119" s="97"/>
    </row>
    <row r="120" spans="1:8" ht="31.5" outlineLevel="7">
      <c r="A120" s="95" t="s">
        <v>697</v>
      </c>
      <c r="B120" s="96" t="s">
        <v>726</v>
      </c>
      <c r="C120" s="96" t="s">
        <v>2</v>
      </c>
      <c r="D120" s="96" t="s">
        <v>66</v>
      </c>
      <c r="E120" s="96" t="s">
        <v>95</v>
      </c>
      <c r="F120" s="96" t="s">
        <v>17</v>
      </c>
      <c r="G120" s="97">
        <f>595464.56-50000</f>
        <v>545464.56</v>
      </c>
      <c r="H120" s="97"/>
    </row>
    <row r="121" spans="1:8" ht="63" outlineLevel="6">
      <c r="A121" s="95" t="s">
        <v>445</v>
      </c>
      <c r="B121" s="96" t="s">
        <v>726</v>
      </c>
      <c r="C121" s="96" t="s">
        <v>2</v>
      </c>
      <c r="D121" s="96" t="s">
        <v>66</v>
      </c>
      <c r="E121" s="96" t="s">
        <v>96</v>
      </c>
      <c r="F121" s="96" t="s">
        <v>1</v>
      </c>
      <c r="G121" s="97">
        <f>G122</f>
        <v>13042</v>
      </c>
      <c r="H121" s="97">
        <f>H122</f>
        <v>13042</v>
      </c>
    </row>
    <row r="122" spans="1:8" ht="31.5" outlineLevel="7">
      <c r="A122" s="95" t="s">
        <v>697</v>
      </c>
      <c r="B122" s="96" t="s">
        <v>726</v>
      </c>
      <c r="C122" s="96" t="s">
        <v>2</v>
      </c>
      <c r="D122" s="96" t="s">
        <v>66</v>
      </c>
      <c r="E122" s="96" t="s">
        <v>96</v>
      </c>
      <c r="F122" s="96" t="s">
        <v>17</v>
      </c>
      <c r="G122" s="97">
        <v>13042</v>
      </c>
      <c r="H122" s="97">
        <f>G122</f>
        <v>13042</v>
      </c>
    </row>
    <row r="123" spans="1:8" ht="63" outlineLevel="6">
      <c r="A123" s="95" t="s">
        <v>445</v>
      </c>
      <c r="B123" s="96" t="s">
        <v>726</v>
      </c>
      <c r="C123" s="96" t="s">
        <v>2</v>
      </c>
      <c r="D123" s="96" t="s">
        <v>66</v>
      </c>
      <c r="E123" s="96" t="s">
        <v>97</v>
      </c>
      <c r="F123" s="96" t="s">
        <v>1</v>
      </c>
      <c r="G123" s="97">
        <f>G124</f>
        <v>1650</v>
      </c>
      <c r="H123" s="97"/>
    </row>
    <row r="124" spans="1:8" ht="31.5" outlineLevel="7">
      <c r="A124" s="95" t="s">
        <v>697</v>
      </c>
      <c r="B124" s="96" t="s">
        <v>726</v>
      </c>
      <c r="C124" s="96" t="s">
        <v>2</v>
      </c>
      <c r="D124" s="96" t="s">
        <v>66</v>
      </c>
      <c r="E124" s="96" t="s">
        <v>97</v>
      </c>
      <c r="F124" s="96" t="s">
        <v>17</v>
      </c>
      <c r="G124" s="97">
        <v>1650</v>
      </c>
      <c r="H124" s="97"/>
    </row>
    <row r="125" spans="1:8" ht="47.25" outlineLevel="5">
      <c r="A125" s="95" t="s">
        <v>1085</v>
      </c>
      <c r="B125" s="96" t="s">
        <v>726</v>
      </c>
      <c r="C125" s="96" t="s">
        <v>2</v>
      </c>
      <c r="D125" s="96" t="s">
        <v>66</v>
      </c>
      <c r="E125" s="96" t="s">
        <v>98</v>
      </c>
      <c r="F125" s="96" t="s">
        <v>1</v>
      </c>
      <c r="G125" s="97">
        <f>G126</f>
        <v>5000</v>
      </c>
      <c r="H125" s="97"/>
    </row>
    <row r="126" spans="1:8" ht="31.5" outlineLevel="6">
      <c r="A126" s="95" t="s">
        <v>444</v>
      </c>
      <c r="B126" s="96" t="s">
        <v>726</v>
      </c>
      <c r="C126" s="96" t="s">
        <v>2</v>
      </c>
      <c r="D126" s="96" t="s">
        <v>66</v>
      </c>
      <c r="E126" s="96" t="s">
        <v>99</v>
      </c>
      <c r="F126" s="96" t="s">
        <v>1</v>
      </c>
      <c r="G126" s="97">
        <f>G127</f>
        <v>5000</v>
      </c>
      <c r="H126" s="97"/>
    </row>
    <row r="127" spans="1:8" ht="31.5" outlineLevel="7">
      <c r="A127" s="95" t="s">
        <v>697</v>
      </c>
      <c r="B127" s="96" t="s">
        <v>726</v>
      </c>
      <c r="C127" s="96" t="s">
        <v>2</v>
      </c>
      <c r="D127" s="96" t="s">
        <v>66</v>
      </c>
      <c r="E127" s="96" t="s">
        <v>99</v>
      </c>
      <c r="F127" s="96" t="s">
        <v>17</v>
      </c>
      <c r="G127" s="97">
        <f>14000-9000</f>
        <v>5000</v>
      </c>
      <c r="H127" s="97"/>
    </row>
    <row r="128" spans="1:8" ht="31.5" outlineLevel="5">
      <c r="A128" s="95" t="s">
        <v>1086</v>
      </c>
      <c r="B128" s="96" t="s">
        <v>726</v>
      </c>
      <c r="C128" s="96" t="s">
        <v>2</v>
      </c>
      <c r="D128" s="96" t="s">
        <v>66</v>
      </c>
      <c r="E128" s="96" t="s">
        <v>100</v>
      </c>
      <c r="F128" s="96" t="s">
        <v>1</v>
      </c>
      <c r="G128" s="97">
        <f>G129</f>
        <v>1062543.6</v>
      </c>
      <c r="H128" s="97"/>
    </row>
    <row r="129" spans="1:8" ht="31.5" outlineLevel="6">
      <c r="A129" s="95" t="s">
        <v>444</v>
      </c>
      <c r="B129" s="96" t="s">
        <v>726</v>
      </c>
      <c r="C129" s="96" t="s">
        <v>2</v>
      </c>
      <c r="D129" s="96" t="s">
        <v>66</v>
      </c>
      <c r="E129" s="96" t="s">
        <v>101</v>
      </c>
      <c r="F129" s="96" t="s">
        <v>1</v>
      </c>
      <c r="G129" s="97">
        <f>G130+G131</f>
        <v>1062543.6</v>
      </c>
      <c r="H129" s="97"/>
    </row>
    <row r="130" spans="1:8" ht="31.5" outlineLevel="7">
      <c r="A130" s="95" t="s">
        <v>697</v>
      </c>
      <c r="B130" s="96" t="s">
        <v>726</v>
      </c>
      <c r="C130" s="96" t="s">
        <v>2</v>
      </c>
      <c r="D130" s="96" t="s">
        <v>66</v>
      </c>
      <c r="E130" s="96" t="s">
        <v>101</v>
      </c>
      <c r="F130" s="96" t="s">
        <v>17</v>
      </c>
      <c r="G130" s="97">
        <v>285992.32</v>
      </c>
      <c r="H130" s="97"/>
    </row>
    <row r="131" spans="1:8" ht="47.25" outlineLevel="7">
      <c r="A131" s="95" t="s">
        <v>700</v>
      </c>
      <c r="B131" s="96" t="s">
        <v>726</v>
      </c>
      <c r="C131" s="96" t="s">
        <v>2</v>
      </c>
      <c r="D131" s="96" t="s">
        <v>66</v>
      </c>
      <c r="E131" s="96" t="s">
        <v>101</v>
      </c>
      <c r="F131" s="96" t="s">
        <v>70</v>
      </c>
      <c r="G131" s="97">
        <v>776551.28</v>
      </c>
      <c r="H131" s="97"/>
    </row>
    <row r="132" spans="1:8" ht="15.75" outlineLevel="5">
      <c r="A132" s="95" t="s">
        <v>1087</v>
      </c>
      <c r="B132" s="96" t="s">
        <v>726</v>
      </c>
      <c r="C132" s="96" t="s">
        <v>2</v>
      </c>
      <c r="D132" s="96" t="s">
        <v>66</v>
      </c>
      <c r="E132" s="96" t="s">
        <v>102</v>
      </c>
      <c r="F132" s="96" t="s">
        <v>1</v>
      </c>
      <c r="G132" s="97">
        <f>G133</f>
        <v>2390</v>
      </c>
      <c r="H132" s="97"/>
    </row>
    <row r="133" spans="1:8" ht="31.5" outlineLevel="6">
      <c r="A133" s="95" t="s">
        <v>444</v>
      </c>
      <c r="B133" s="96" t="s">
        <v>726</v>
      </c>
      <c r="C133" s="96" t="s">
        <v>2</v>
      </c>
      <c r="D133" s="96" t="s">
        <v>66</v>
      </c>
      <c r="E133" s="96" t="s">
        <v>103</v>
      </c>
      <c r="F133" s="96" t="s">
        <v>1</v>
      </c>
      <c r="G133" s="97">
        <f>G134</f>
        <v>2390</v>
      </c>
      <c r="H133" s="97"/>
    </row>
    <row r="134" spans="1:8" ht="31.5" outlineLevel="7">
      <c r="A134" s="95" t="s">
        <v>697</v>
      </c>
      <c r="B134" s="96" t="s">
        <v>726</v>
      </c>
      <c r="C134" s="96" t="s">
        <v>2</v>
      </c>
      <c r="D134" s="96" t="s">
        <v>66</v>
      </c>
      <c r="E134" s="96" t="s">
        <v>103</v>
      </c>
      <c r="F134" s="96" t="s">
        <v>17</v>
      </c>
      <c r="G134" s="97">
        <v>2390</v>
      </c>
      <c r="H134" s="97"/>
    </row>
    <row r="135" spans="1:8" ht="31.5" outlineLevel="5">
      <c r="A135" s="95" t="s">
        <v>1088</v>
      </c>
      <c r="B135" s="96" t="s">
        <v>726</v>
      </c>
      <c r="C135" s="96" t="s">
        <v>2</v>
      </c>
      <c r="D135" s="96" t="s">
        <v>66</v>
      </c>
      <c r="E135" s="96" t="s">
        <v>104</v>
      </c>
      <c r="F135" s="96" t="s">
        <v>1</v>
      </c>
      <c r="G135" s="97">
        <f>G136</f>
        <v>458860</v>
      </c>
      <c r="H135" s="97"/>
    </row>
    <row r="136" spans="1:8" ht="31.5" outlineLevel="6">
      <c r="A136" s="95" t="s">
        <v>444</v>
      </c>
      <c r="B136" s="96" t="s">
        <v>726</v>
      </c>
      <c r="C136" s="96" t="s">
        <v>2</v>
      </c>
      <c r="D136" s="96" t="s">
        <v>66</v>
      </c>
      <c r="E136" s="96" t="s">
        <v>105</v>
      </c>
      <c r="F136" s="96" t="s">
        <v>1</v>
      </c>
      <c r="G136" s="97">
        <f>G137</f>
        <v>458860</v>
      </c>
      <c r="H136" s="97"/>
    </row>
    <row r="137" spans="1:8" ht="31.5" outlineLevel="7">
      <c r="A137" s="95" t="s">
        <v>697</v>
      </c>
      <c r="B137" s="96" t="s">
        <v>726</v>
      </c>
      <c r="C137" s="96" t="s">
        <v>2</v>
      </c>
      <c r="D137" s="96" t="s">
        <v>66</v>
      </c>
      <c r="E137" s="96" t="s">
        <v>105</v>
      </c>
      <c r="F137" s="96" t="s">
        <v>17</v>
      </c>
      <c r="G137" s="97">
        <f>360000+98860</f>
        <v>458860</v>
      </c>
      <c r="H137" s="97"/>
    </row>
    <row r="138" spans="1:8" s="94" customFormat="1" ht="63" outlineLevel="4">
      <c r="A138" s="91" t="s">
        <v>629</v>
      </c>
      <c r="B138" s="92" t="s">
        <v>726</v>
      </c>
      <c r="C138" s="92" t="s">
        <v>2</v>
      </c>
      <c r="D138" s="92" t="s">
        <v>66</v>
      </c>
      <c r="E138" s="92" t="s">
        <v>106</v>
      </c>
      <c r="F138" s="92" t="s">
        <v>1</v>
      </c>
      <c r="G138" s="93">
        <f>G139</f>
        <v>21066129</v>
      </c>
      <c r="H138" s="93"/>
    </row>
    <row r="139" spans="1:8" ht="47.25" outlineLevel="5">
      <c r="A139" s="95" t="s">
        <v>1089</v>
      </c>
      <c r="B139" s="96" t="s">
        <v>726</v>
      </c>
      <c r="C139" s="96" t="s">
        <v>2</v>
      </c>
      <c r="D139" s="96" t="s">
        <v>66</v>
      </c>
      <c r="E139" s="96" t="s">
        <v>107</v>
      </c>
      <c r="F139" s="96" t="s">
        <v>1</v>
      </c>
      <c r="G139" s="97">
        <f>G140+G142</f>
        <v>21066129</v>
      </c>
      <c r="H139" s="97"/>
    </row>
    <row r="140" spans="1:8" ht="78.75" outlineLevel="6">
      <c r="A140" s="95" t="s">
        <v>446</v>
      </c>
      <c r="B140" s="96" t="s">
        <v>726</v>
      </c>
      <c r="C140" s="96" t="s">
        <v>2</v>
      </c>
      <c r="D140" s="96" t="s">
        <v>66</v>
      </c>
      <c r="E140" s="96" t="s">
        <v>108</v>
      </c>
      <c r="F140" s="96" t="s">
        <v>1</v>
      </c>
      <c r="G140" s="97">
        <f>G141</f>
        <v>20627809</v>
      </c>
      <c r="H140" s="97"/>
    </row>
    <row r="141" spans="1:8" ht="47.25" outlineLevel="7">
      <c r="A141" s="95" t="s">
        <v>700</v>
      </c>
      <c r="B141" s="96" t="s">
        <v>726</v>
      </c>
      <c r="C141" s="96" t="s">
        <v>2</v>
      </c>
      <c r="D141" s="96" t="s">
        <v>66</v>
      </c>
      <c r="E141" s="96" t="s">
        <v>108</v>
      </c>
      <c r="F141" s="96" t="s">
        <v>70</v>
      </c>
      <c r="G141" s="97">
        <v>20627809</v>
      </c>
      <c r="H141" s="97"/>
    </row>
    <row r="142" spans="1:8" ht="78.75" outlineLevel="6">
      <c r="A142" s="95" t="s">
        <v>435</v>
      </c>
      <c r="B142" s="96" t="s">
        <v>726</v>
      </c>
      <c r="C142" s="96" t="s">
        <v>2</v>
      </c>
      <c r="D142" s="96" t="s">
        <v>66</v>
      </c>
      <c r="E142" s="96" t="s">
        <v>109</v>
      </c>
      <c r="F142" s="96" t="s">
        <v>1</v>
      </c>
      <c r="G142" s="97">
        <f>G143</f>
        <v>438320</v>
      </c>
      <c r="H142" s="97"/>
    </row>
    <row r="143" spans="1:8" ht="47.25" outlineLevel="7">
      <c r="A143" s="95" t="s">
        <v>700</v>
      </c>
      <c r="B143" s="96" t="s">
        <v>726</v>
      </c>
      <c r="C143" s="96" t="s">
        <v>2</v>
      </c>
      <c r="D143" s="96" t="s">
        <v>66</v>
      </c>
      <c r="E143" s="96" t="s">
        <v>109</v>
      </c>
      <c r="F143" s="96" t="s">
        <v>70</v>
      </c>
      <c r="G143" s="97">
        <v>438320</v>
      </c>
      <c r="H143" s="97"/>
    </row>
    <row r="144" spans="1:8" s="94" customFormat="1" ht="63" outlineLevel="3">
      <c r="A144" s="91" t="s">
        <v>660</v>
      </c>
      <c r="B144" s="92" t="s">
        <v>726</v>
      </c>
      <c r="C144" s="92" t="s">
        <v>2</v>
      </c>
      <c r="D144" s="92" t="s">
        <v>66</v>
      </c>
      <c r="E144" s="92" t="s">
        <v>6</v>
      </c>
      <c r="F144" s="92" t="s">
        <v>1</v>
      </c>
      <c r="G144" s="93">
        <f>G145+G152+G159</f>
        <v>41792293.14</v>
      </c>
      <c r="H144" s="93">
        <f>H145</f>
        <v>771000</v>
      </c>
    </row>
    <row r="145" spans="1:8" s="94" customFormat="1" ht="31.5" outlineLevel="4">
      <c r="A145" s="91" t="s">
        <v>620</v>
      </c>
      <c r="B145" s="92" t="s">
        <v>726</v>
      </c>
      <c r="C145" s="92" t="s">
        <v>2</v>
      </c>
      <c r="D145" s="92" t="s">
        <v>66</v>
      </c>
      <c r="E145" s="92" t="s">
        <v>43</v>
      </c>
      <c r="F145" s="92" t="s">
        <v>1</v>
      </c>
      <c r="G145" s="93">
        <f>G146</f>
        <v>771000</v>
      </c>
      <c r="H145" s="93">
        <f>H146</f>
        <v>771000</v>
      </c>
    </row>
    <row r="146" spans="1:8" ht="31.5" outlineLevel="5">
      <c r="A146" s="95" t="s">
        <v>1090</v>
      </c>
      <c r="B146" s="96" t="s">
        <v>726</v>
      </c>
      <c r="C146" s="96" t="s">
        <v>2</v>
      </c>
      <c r="D146" s="96" t="s">
        <v>66</v>
      </c>
      <c r="E146" s="96" t="s">
        <v>110</v>
      </c>
      <c r="F146" s="96" t="s">
        <v>1</v>
      </c>
      <c r="G146" s="97">
        <f>G147+G149</f>
        <v>771000</v>
      </c>
      <c r="H146" s="97">
        <f>H147+H149</f>
        <v>771000</v>
      </c>
    </row>
    <row r="147" spans="1:8" ht="126" outlineLevel="6">
      <c r="A147" s="95" t="s">
        <v>447</v>
      </c>
      <c r="B147" s="96" t="s">
        <v>726</v>
      </c>
      <c r="C147" s="96" t="s">
        <v>2</v>
      </c>
      <c r="D147" s="96" t="s">
        <v>66</v>
      </c>
      <c r="E147" s="96" t="s">
        <v>111</v>
      </c>
      <c r="F147" s="96" t="s">
        <v>1</v>
      </c>
      <c r="G147" s="97">
        <f>G148</f>
        <v>6000</v>
      </c>
      <c r="H147" s="97">
        <f>H148</f>
        <v>6000</v>
      </c>
    </row>
    <row r="148" spans="1:8" ht="31.5" outlineLevel="7">
      <c r="A148" s="95" t="s">
        <v>697</v>
      </c>
      <c r="B148" s="96" t="s">
        <v>726</v>
      </c>
      <c r="C148" s="96" t="s">
        <v>2</v>
      </c>
      <c r="D148" s="96" t="s">
        <v>66</v>
      </c>
      <c r="E148" s="96" t="s">
        <v>111</v>
      </c>
      <c r="F148" s="96" t="s">
        <v>17</v>
      </c>
      <c r="G148" s="97">
        <v>6000</v>
      </c>
      <c r="H148" s="97">
        <f>G148</f>
        <v>6000</v>
      </c>
    </row>
    <row r="149" spans="1:8" ht="31.5" outlineLevel="6">
      <c r="A149" s="95" t="s">
        <v>448</v>
      </c>
      <c r="B149" s="96" t="s">
        <v>726</v>
      </c>
      <c r="C149" s="96" t="s">
        <v>2</v>
      </c>
      <c r="D149" s="96" t="s">
        <v>66</v>
      </c>
      <c r="E149" s="96" t="s">
        <v>112</v>
      </c>
      <c r="F149" s="96" t="s">
        <v>1</v>
      </c>
      <c r="G149" s="97">
        <f>G150+G151</f>
        <v>765000</v>
      </c>
      <c r="H149" s="97">
        <f>H150+H151</f>
        <v>765000</v>
      </c>
    </row>
    <row r="150" spans="1:8" ht="94.5" outlineLevel="7">
      <c r="A150" s="95" t="s">
        <v>712</v>
      </c>
      <c r="B150" s="96" t="s">
        <v>726</v>
      </c>
      <c r="C150" s="96" t="s">
        <v>2</v>
      </c>
      <c r="D150" s="96" t="s">
        <v>66</v>
      </c>
      <c r="E150" s="96" t="s">
        <v>112</v>
      </c>
      <c r="F150" s="96" t="s">
        <v>10</v>
      </c>
      <c r="G150" s="97">
        <v>698220.45</v>
      </c>
      <c r="H150" s="97">
        <f>G150</f>
        <v>698220.45</v>
      </c>
    </row>
    <row r="151" spans="1:8" ht="31.5" outlineLevel="7">
      <c r="A151" s="95" t="s">
        <v>697</v>
      </c>
      <c r="B151" s="96" t="s">
        <v>726</v>
      </c>
      <c r="C151" s="96" t="s">
        <v>2</v>
      </c>
      <c r="D151" s="96" t="s">
        <v>66</v>
      </c>
      <c r="E151" s="96" t="s">
        <v>112</v>
      </c>
      <c r="F151" s="96" t="s">
        <v>17</v>
      </c>
      <c r="G151" s="97">
        <v>66779.55</v>
      </c>
      <c r="H151" s="97">
        <f>G151</f>
        <v>66779.55</v>
      </c>
    </row>
    <row r="152" spans="1:8" s="94" customFormat="1" ht="31.5" outlineLevel="4">
      <c r="A152" s="91" t="s">
        <v>630</v>
      </c>
      <c r="B152" s="92" t="s">
        <v>726</v>
      </c>
      <c r="C152" s="92" t="s">
        <v>2</v>
      </c>
      <c r="D152" s="92" t="s">
        <v>66</v>
      </c>
      <c r="E152" s="92" t="s">
        <v>115</v>
      </c>
      <c r="F152" s="92" t="s">
        <v>1</v>
      </c>
      <c r="G152" s="93">
        <f>G153</f>
        <v>8050035.49</v>
      </c>
      <c r="H152" s="97"/>
    </row>
    <row r="153" spans="1:8" ht="31.5" outlineLevel="5">
      <c r="A153" s="95" t="s">
        <v>1091</v>
      </c>
      <c r="B153" s="96" t="s">
        <v>726</v>
      </c>
      <c r="C153" s="96" t="s">
        <v>2</v>
      </c>
      <c r="D153" s="96" t="s">
        <v>66</v>
      </c>
      <c r="E153" s="96" t="s">
        <v>116</v>
      </c>
      <c r="F153" s="96" t="s">
        <v>1</v>
      </c>
      <c r="G153" s="97">
        <f>G154+G157</f>
        <v>8050035.49</v>
      </c>
      <c r="H153" s="97"/>
    </row>
    <row r="154" spans="1:8" ht="78.75" outlineLevel="6">
      <c r="A154" s="95" t="s">
        <v>446</v>
      </c>
      <c r="B154" s="96" t="s">
        <v>726</v>
      </c>
      <c r="C154" s="96" t="s">
        <v>2</v>
      </c>
      <c r="D154" s="96" t="s">
        <v>66</v>
      </c>
      <c r="E154" s="96" t="s">
        <v>117</v>
      </c>
      <c r="F154" s="96" t="s">
        <v>1</v>
      </c>
      <c r="G154" s="97">
        <f>G155+G156</f>
        <v>7907648.49</v>
      </c>
      <c r="H154" s="97"/>
    </row>
    <row r="155" spans="1:8" ht="94.5" outlineLevel="7">
      <c r="A155" s="95" t="s">
        <v>712</v>
      </c>
      <c r="B155" s="96" t="s">
        <v>726</v>
      </c>
      <c r="C155" s="96" t="s">
        <v>2</v>
      </c>
      <c r="D155" s="96" t="s">
        <v>66</v>
      </c>
      <c r="E155" s="96" t="s">
        <v>117</v>
      </c>
      <c r="F155" s="96" t="s">
        <v>10</v>
      </c>
      <c r="G155" s="97">
        <v>6312377.99</v>
      </c>
      <c r="H155" s="97"/>
    </row>
    <row r="156" spans="1:8" ht="31.5" outlineLevel="7">
      <c r="A156" s="95" t="s">
        <v>697</v>
      </c>
      <c r="B156" s="96" t="s">
        <v>726</v>
      </c>
      <c r="C156" s="96" t="s">
        <v>2</v>
      </c>
      <c r="D156" s="96" t="s">
        <v>66</v>
      </c>
      <c r="E156" s="96" t="s">
        <v>117</v>
      </c>
      <c r="F156" s="96" t="s">
        <v>17</v>
      </c>
      <c r="G156" s="97">
        <v>1595270.5</v>
      </c>
      <c r="H156" s="97"/>
    </row>
    <row r="157" spans="1:8" ht="78.75" outlineLevel="6">
      <c r="A157" s="95" t="s">
        <v>435</v>
      </c>
      <c r="B157" s="96" t="s">
        <v>726</v>
      </c>
      <c r="C157" s="96" t="s">
        <v>2</v>
      </c>
      <c r="D157" s="96" t="s">
        <v>66</v>
      </c>
      <c r="E157" s="96" t="s">
        <v>118</v>
      </c>
      <c r="F157" s="96" t="s">
        <v>1</v>
      </c>
      <c r="G157" s="97">
        <f>G158</f>
        <v>142387</v>
      </c>
      <c r="H157" s="97"/>
    </row>
    <row r="158" spans="1:8" ht="94.5" outlineLevel="7">
      <c r="A158" s="95" t="s">
        <v>712</v>
      </c>
      <c r="B158" s="96" t="s">
        <v>726</v>
      </c>
      <c r="C158" s="96" t="s">
        <v>2</v>
      </c>
      <c r="D158" s="96" t="s">
        <v>66</v>
      </c>
      <c r="E158" s="96" t="s">
        <v>118</v>
      </c>
      <c r="F158" s="96" t="s">
        <v>10</v>
      </c>
      <c r="G158" s="97">
        <v>142387</v>
      </c>
      <c r="H158" s="97"/>
    </row>
    <row r="159" spans="1:8" s="94" customFormat="1" ht="47.25" outlineLevel="4">
      <c r="A159" s="91" t="s">
        <v>632</v>
      </c>
      <c r="B159" s="92" t="s">
        <v>726</v>
      </c>
      <c r="C159" s="92" t="s">
        <v>2</v>
      </c>
      <c r="D159" s="92" t="s">
        <v>66</v>
      </c>
      <c r="E159" s="92" t="s">
        <v>131</v>
      </c>
      <c r="F159" s="92" t="s">
        <v>1</v>
      </c>
      <c r="G159" s="93">
        <f>G160+G167+G174</f>
        <v>32971257.650000002</v>
      </c>
      <c r="H159" s="93"/>
    </row>
    <row r="160" spans="1:8" ht="31.5" outlineLevel="5">
      <c r="A160" s="95" t="s">
        <v>1092</v>
      </c>
      <c r="B160" s="96" t="s">
        <v>726</v>
      </c>
      <c r="C160" s="96" t="s">
        <v>2</v>
      </c>
      <c r="D160" s="96" t="s">
        <v>66</v>
      </c>
      <c r="E160" s="96" t="s">
        <v>132</v>
      </c>
      <c r="F160" s="96" t="s">
        <v>1</v>
      </c>
      <c r="G160" s="97">
        <f>G161+G165</f>
        <v>9775521.4</v>
      </c>
      <c r="H160" s="97"/>
    </row>
    <row r="161" spans="1:8" ht="78.75" outlineLevel="6">
      <c r="A161" s="95" t="s">
        <v>446</v>
      </c>
      <c r="B161" s="96" t="s">
        <v>726</v>
      </c>
      <c r="C161" s="96" t="s">
        <v>2</v>
      </c>
      <c r="D161" s="96" t="s">
        <v>66</v>
      </c>
      <c r="E161" s="96" t="s">
        <v>133</v>
      </c>
      <c r="F161" s="96" t="s">
        <v>1</v>
      </c>
      <c r="G161" s="97">
        <f>G162+G163+G164</f>
        <v>9693021.4</v>
      </c>
      <c r="H161" s="97"/>
    </row>
    <row r="162" spans="1:8" ht="94.5" outlineLevel="7">
      <c r="A162" s="95" t="s">
        <v>712</v>
      </c>
      <c r="B162" s="96" t="s">
        <v>726</v>
      </c>
      <c r="C162" s="96" t="s">
        <v>2</v>
      </c>
      <c r="D162" s="96" t="s">
        <v>66</v>
      </c>
      <c r="E162" s="96" t="s">
        <v>133</v>
      </c>
      <c r="F162" s="96" t="s">
        <v>10</v>
      </c>
      <c r="G162" s="97">
        <v>7012313.76</v>
      </c>
      <c r="H162" s="97"/>
    </row>
    <row r="163" spans="1:8" ht="31.5" outlineLevel="7">
      <c r="A163" s="95" t="s">
        <v>697</v>
      </c>
      <c r="B163" s="96" t="s">
        <v>726</v>
      </c>
      <c r="C163" s="96" t="s">
        <v>2</v>
      </c>
      <c r="D163" s="96" t="s">
        <v>66</v>
      </c>
      <c r="E163" s="96" t="s">
        <v>133</v>
      </c>
      <c r="F163" s="96" t="s">
        <v>17</v>
      </c>
      <c r="G163" s="97">
        <v>2636908.64</v>
      </c>
      <c r="H163" s="97"/>
    </row>
    <row r="164" spans="1:8" ht="15.75" outlineLevel="7">
      <c r="A164" s="95" t="s">
        <v>699</v>
      </c>
      <c r="B164" s="96" t="s">
        <v>726</v>
      </c>
      <c r="C164" s="96" t="s">
        <v>2</v>
      </c>
      <c r="D164" s="96" t="s">
        <v>66</v>
      </c>
      <c r="E164" s="96" t="s">
        <v>133</v>
      </c>
      <c r="F164" s="96" t="s">
        <v>65</v>
      </c>
      <c r="G164" s="97">
        <v>43799</v>
      </c>
      <c r="H164" s="97"/>
    </row>
    <row r="165" spans="1:8" ht="78.75" outlineLevel="6">
      <c r="A165" s="95" t="s">
        <v>435</v>
      </c>
      <c r="B165" s="96" t="s">
        <v>726</v>
      </c>
      <c r="C165" s="96" t="s">
        <v>2</v>
      </c>
      <c r="D165" s="96" t="s">
        <v>66</v>
      </c>
      <c r="E165" s="96" t="s">
        <v>134</v>
      </c>
      <c r="F165" s="96" t="s">
        <v>1</v>
      </c>
      <c r="G165" s="97">
        <f>G166</f>
        <v>82500</v>
      </c>
      <c r="H165" s="97"/>
    </row>
    <row r="166" spans="1:8" ht="94.5" outlineLevel="7">
      <c r="A166" s="95" t="s">
        <v>712</v>
      </c>
      <c r="B166" s="96" t="s">
        <v>726</v>
      </c>
      <c r="C166" s="96" t="s">
        <v>2</v>
      </c>
      <c r="D166" s="96" t="s">
        <v>66</v>
      </c>
      <c r="E166" s="96" t="s">
        <v>134</v>
      </c>
      <c r="F166" s="96" t="s">
        <v>10</v>
      </c>
      <c r="G166" s="97">
        <v>82500</v>
      </c>
      <c r="H166" s="97"/>
    </row>
    <row r="167" spans="1:8" ht="60" customHeight="1" outlineLevel="5">
      <c r="A167" s="95" t="s">
        <v>1093</v>
      </c>
      <c r="B167" s="96" t="s">
        <v>726</v>
      </c>
      <c r="C167" s="96" t="s">
        <v>2</v>
      </c>
      <c r="D167" s="96" t="s">
        <v>66</v>
      </c>
      <c r="E167" s="96" t="s">
        <v>135</v>
      </c>
      <c r="F167" s="96" t="s">
        <v>1</v>
      </c>
      <c r="G167" s="97">
        <f>G168+G172</f>
        <v>20503573.51</v>
      </c>
      <c r="H167" s="97"/>
    </row>
    <row r="168" spans="1:8" ht="78.75" outlineLevel="6">
      <c r="A168" s="95" t="s">
        <v>446</v>
      </c>
      <c r="B168" s="96" t="s">
        <v>726</v>
      </c>
      <c r="C168" s="96" t="s">
        <v>2</v>
      </c>
      <c r="D168" s="96" t="s">
        <v>66</v>
      </c>
      <c r="E168" s="96" t="s">
        <v>136</v>
      </c>
      <c r="F168" s="96" t="s">
        <v>1</v>
      </c>
      <c r="G168" s="97">
        <f>G169+G170+G171</f>
        <v>20336073.51</v>
      </c>
      <c r="H168" s="97"/>
    </row>
    <row r="169" spans="1:8" ht="94.5" outlineLevel="7">
      <c r="A169" s="95" t="s">
        <v>712</v>
      </c>
      <c r="B169" s="96" t="s">
        <v>726</v>
      </c>
      <c r="C169" s="96" t="s">
        <v>2</v>
      </c>
      <c r="D169" s="96" t="s">
        <v>66</v>
      </c>
      <c r="E169" s="96" t="s">
        <v>136</v>
      </c>
      <c r="F169" s="96" t="s">
        <v>10</v>
      </c>
      <c r="G169" s="97">
        <f>11601322.55+6025</f>
        <v>11607347.55</v>
      </c>
      <c r="H169" s="97"/>
    </row>
    <row r="170" spans="1:8" ht="31.5" outlineLevel="7">
      <c r="A170" s="95" t="s">
        <v>697</v>
      </c>
      <c r="B170" s="96" t="s">
        <v>726</v>
      </c>
      <c r="C170" s="96" t="s">
        <v>2</v>
      </c>
      <c r="D170" s="96" t="s">
        <v>66</v>
      </c>
      <c r="E170" s="96" t="s">
        <v>136</v>
      </c>
      <c r="F170" s="96" t="s">
        <v>17</v>
      </c>
      <c r="G170" s="97">
        <f>8706362.96-6290</f>
        <v>8700072.96</v>
      </c>
      <c r="H170" s="97"/>
    </row>
    <row r="171" spans="1:8" ht="15.75" outlineLevel="7">
      <c r="A171" s="95" t="s">
        <v>699</v>
      </c>
      <c r="B171" s="96" t="s">
        <v>726</v>
      </c>
      <c r="C171" s="96" t="s">
        <v>2</v>
      </c>
      <c r="D171" s="96" t="s">
        <v>66</v>
      </c>
      <c r="E171" s="96" t="s">
        <v>136</v>
      </c>
      <c r="F171" s="96" t="s">
        <v>65</v>
      </c>
      <c r="G171" s="97">
        <f>28388-5423+800+4888</f>
        <v>28653</v>
      </c>
      <c r="H171" s="97"/>
    </row>
    <row r="172" spans="1:8" ht="78.75" outlineLevel="6">
      <c r="A172" s="95" t="s">
        <v>435</v>
      </c>
      <c r="B172" s="96" t="s">
        <v>726</v>
      </c>
      <c r="C172" s="96" t="s">
        <v>2</v>
      </c>
      <c r="D172" s="96" t="s">
        <v>66</v>
      </c>
      <c r="E172" s="96" t="s">
        <v>137</v>
      </c>
      <c r="F172" s="96" t="s">
        <v>1</v>
      </c>
      <c r="G172" s="97">
        <f>G173</f>
        <v>167500</v>
      </c>
      <c r="H172" s="97"/>
    </row>
    <row r="173" spans="1:8" ht="94.5" outlineLevel="7">
      <c r="A173" s="95" t="s">
        <v>712</v>
      </c>
      <c r="B173" s="96" t="s">
        <v>726</v>
      </c>
      <c r="C173" s="96" t="s">
        <v>2</v>
      </c>
      <c r="D173" s="96" t="s">
        <v>66</v>
      </c>
      <c r="E173" s="96" t="s">
        <v>137</v>
      </c>
      <c r="F173" s="96" t="s">
        <v>10</v>
      </c>
      <c r="G173" s="97">
        <v>167500</v>
      </c>
      <c r="H173" s="97"/>
    </row>
    <row r="174" spans="1:8" ht="31.5" outlineLevel="5">
      <c r="A174" s="95" t="s">
        <v>1079</v>
      </c>
      <c r="B174" s="96" t="s">
        <v>726</v>
      </c>
      <c r="C174" s="96" t="s">
        <v>2</v>
      </c>
      <c r="D174" s="96" t="s">
        <v>66</v>
      </c>
      <c r="E174" s="96" t="s">
        <v>138</v>
      </c>
      <c r="F174" s="96" t="s">
        <v>1</v>
      </c>
      <c r="G174" s="97">
        <f>G175+G178</f>
        <v>2692162.7399999998</v>
      </c>
      <c r="H174" s="97"/>
    </row>
    <row r="175" spans="1:8" ht="78.75" outlineLevel="6">
      <c r="A175" s="95" t="s">
        <v>446</v>
      </c>
      <c r="B175" s="96" t="s">
        <v>726</v>
      </c>
      <c r="C175" s="96" t="s">
        <v>2</v>
      </c>
      <c r="D175" s="96" t="s">
        <v>66</v>
      </c>
      <c r="E175" s="96" t="s">
        <v>139</v>
      </c>
      <c r="F175" s="96" t="s">
        <v>1</v>
      </c>
      <c r="G175" s="97">
        <f>G176+G177</f>
        <v>2301094.09</v>
      </c>
      <c r="H175" s="97"/>
    </row>
    <row r="176" spans="1:8" ht="94.5" outlineLevel="7">
      <c r="A176" s="95" t="s">
        <v>712</v>
      </c>
      <c r="B176" s="96" t="s">
        <v>726</v>
      </c>
      <c r="C176" s="96" t="s">
        <v>2</v>
      </c>
      <c r="D176" s="96" t="s">
        <v>66</v>
      </c>
      <c r="E176" s="96" t="s">
        <v>139</v>
      </c>
      <c r="F176" s="96" t="s">
        <v>10</v>
      </c>
      <c r="G176" s="97">
        <v>1466478</v>
      </c>
      <c r="H176" s="97"/>
    </row>
    <row r="177" spans="1:8" ht="31.5" outlineLevel="7">
      <c r="A177" s="169" t="s">
        <v>697</v>
      </c>
      <c r="B177" s="170" t="s">
        <v>726</v>
      </c>
      <c r="C177" s="170" t="s">
        <v>2</v>
      </c>
      <c r="D177" s="170" t="s">
        <v>66</v>
      </c>
      <c r="E177" s="170" t="s">
        <v>139</v>
      </c>
      <c r="F177" s="170" t="s">
        <v>17</v>
      </c>
      <c r="G177" s="171">
        <f>848530-13913.91</f>
        <v>834616.09</v>
      </c>
      <c r="H177" s="171"/>
    </row>
    <row r="178" spans="1:8" ht="31.5" outlineLevel="6">
      <c r="A178" s="169" t="s">
        <v>444</v>
      </c>
      <c r="B178" s="170" t="s">
        <v>726</v>
      </c>
      <c r="C178" s="170" t="s">
        <v>2</v>
      </c>
      <c r="D178" s="170" t="s">
        <v>66</v>
      </c>
      <c r="E178" s="170" t="s">
        <v>140</v>
      </c>
      <c r="F178" s="170" t="s">
        <v>1</v>
      </c>
      <c r="G178" s="171">
        <f>G179</f>
        <v>391068.65</v>
      </c>
      <c r="H178" s="171"/>
    </row>
    <row r="179" spans="1:8" ht="31.5" outlineLevel="7">
      <c r="A179" s="169" t="s">
        <v>697</v>
      </c>
      <c r="B179" s="170" t="s">
        <v>726</v>
      </c>
      <c r="C179" s="170" t="s">
        <v>2</v>
      </c>
      <c r="D179" s="170" t="s">
        <v>66</v>
      </c>
      <c r="E179" s="170" t="s">
        <v>140</v>
      </c>
      <c r="F179" s="170" t="s">
        <v>17</v>
      </c>
      <c r="G179" s="171">
        <v>391068.65</v>
      </c>
      <c r="H179" s="171"/>
    </row>
    <row r="180" spans="1:8" s="94" customFormat="1" ht="15.75" outlineLevel="3">
      <c r="A180" s="274" t="s">
        <v>493</v>
      </c>
      <c r="B180" s="275" t="s">
        <v>726</v>
      </c>
      <c r="C180" s="275" t="s">
        <v>2</v>
      </c>
      <c r="D180" s="275" t="s">
        <v>66</v>
      </c>
      <c r="E180" s="275" t="s">
        <v>11</v>
      </c>
      <c r="F180" s="275" t="s">
        <v>1</v>
      </c>
      <c r="G180" s="276">
        <f>G181+G184</f>
        <v>710818.33</v>
      </c>
      <c r="H180" s="276"/>
    </row>
    <row r="181" spans="1:8" ht="31.5" outlineLevel="6">
      <c r="A181" s="169" t="s">
        <v>450</v>
      </c>
      <c r="B181" s="170" t="s">
        <v>726</v>
      </c>
      <c r="C181" s="170" t="s">
        <v>2</v>
      </c>
      <c r="D181" s="170" t="s">
        <v>66</v>
      </c>
      <c r="E181" s="170" t="s">
        <v>141</v>
      </c>
      <c r="F181" s="170" t="s">
        <v>1</v>
      </c>
      <c r="G181" s="171">
        <f>G182+G183</f>
        <v>696904.4199999999</v>
      </c>
      <c r="H181" s="171"/>
    </row>
    <row r="182" spans="1:8" ht="31.5" outlineLevel="7">
      <c r="A182" s="169" t="s">
        <v>697</v>
      </c>
      <c r="B182" s="170" t="s">
        <v>726</v>
      </c>
      <c r="C182" s="170" t="s">
        <v>2</v>
      </c>
      <c r="D182" s="170" t="s">
        <v>66</v>
      </c>
      <c r="E182" s="170" t="s">
        <v>141</v>
      </c>
      <c r="F182" s="170" t="s">
        <v>17</v>
      </c>
      <c r="G182" s="171">
        <v>249000</v>
      </c>
      <c r="H182" s="171"/>
    </row>
    <row r="183" spans="1:8" ht="15.75" outlineLevel="7">
      <c r="A183" s="169" t="s">
        <v>699</v>
      </c>
      <c r="B183" s="170" t="s">
        <v>726</v>
      </c>
      <c r="C183" s="170" t="s">
        <v>2</v>
      </c>
      <c r="D183" s="170" t="s">
        <v>66</v>
      </c>
      <c r="E183" s="170" t="s">
        <v>141</v>
      </c>
      <c r="F183" s="170" t="s">
        <v>65</v>
      </c>
      <c r="G183" s="171">
        <f>487764.42-39860</f>
        <v>447904.42</v>
      </c>
      <c r="H183" s="171"/>
    </row>
    <row r="184" spans="1:8" ht="31.5" outlineLevel="7">
      <c r="A184" s="166" t="s">
        <v>1236</v>
      </c>
      <c r="B184" s="167" t="s">
        <v>726</v>
      </c>
      <c r="C184" s="167" t="s">
        <v>2</v>
      </c>
      <c r="D184" s="167" t="s">
        <v>66</v>
      </c>
      <c r="E184" s="167" t="s">
        <v>142</v>
      </c>
      <c r="F184" s="167" t="s">
        <v>1</v>
      </c>
      <c r="G184" s="276">
        <f>G185</f>
        <v>13913.91</v>
      </c>
      <c r="H184" s="171"/>
    </row>
    <row r="185" spans="1:8" ht="94.5" outlineLevel="7">
      <c r="A185" s="169" t="s">
        <v>712</v>
      </c>
      <c r="B185" s="156" t="s">
        <v>726</v>
      </c>
      <c r="C185" s="156" t="s">
        <v>2</v>
      </c>
      <c r="D185" s="156" t="s">
        <v>66</v>
      </c>
      <c r="E185" s="156" t="s">
        <v>142</v>
      </c>
      <c r="F185" s="157">
        <v>800</v>
      </c>
      <c r="G185" s="171">
        <v>13913.91</v>
      </c>
      <c r="H185" s="171"/>
    </row>
    <row r="186" spans="1:8" s="94" customFormat="1" ht="47.25" outlineLevel="1">
      <c r="A186" s="91" t="s">
        <v>701</v>
      </c>
      <c r="B186" s="92" t="s">
        <v>726</v>
      </c>
      <c r="C186" s="92" t="s">
        <v>14</v>
      </c>
      <c r="D186" s="92" t="s">
        <v>3</v>
      </c>
      <c r="E186" s="92" t="s">
        <v>4</v>
      </c>
      <c r="F186" s="92" t="s">
        <v>1</v>
      </c>
      <c r="G186" s="93">
        <f>G187+G194</f>
        <v>43038816.32</v>
      </c>
      <c r="H186" s="93">
        <f>H187</f>
        <v>2131000</v>
      </c>
    </row>
    <row r="187" spans="1:8" s="94" customFormat="1" ht="15.75" outlineLevel="2">
      <c r="A187" s="91" t="s">
        <v>673</v>
      </c>
      <c r="B187" s="92" t="s">
        <v>726</v>
      </c>
      <c r="C187" s="92" t="s">
        <v>14</v>
      </c>
      <c r="D187" s="92" t="s">
        <v>22</v>
      </c>
      <c r="E187" s="92" t="s">
        <v>4</v>
      </c>
      <c r="F187" s="92" t="s">
        <v>1</v>
      </c>
      <c r="G187" s="93">
        <f>G188</f>
        <v>2131000</v>
      </c>
      <c r="H187" s="93">
        <f>H188</f>
        <v>2131000</v>
      </c>
    </row>
    <row r="188" spans="1:8" s="94" customFormat="1" ht="63" outlineLevel="3">
      <c r="A188" s="91" t="s">
        <v>660</v>
      </c>
      <c r="B188" s="92" t="s">
        <v>726</v>
      </c>
      <c r="C188" s="92" t="s">
        <v>14</v>
      </c>
      <c r="D188" s="92" t="s">
        <v>22</v>
      </c>
      <c r="E188" s="92" t="s">
        <v>6</v>
      </c>
      <c r="F188" s="92" t="s">
        <v>1</v>
      </c>
      <c r="G188" s="93">
        <f>G189</f>
        <v>2131000</v>
      </c>
      <c r="H188" s="93">
        <f>H189</f>
        <v>2131000</v>
      </c>
    </row>
    <row r="189" spans="1:8" s="94" customFormat="1" ht="31.5" outlineLevel="4">
      <c r="A189" s="91" t="s">
        <v>620</v>
      </c>
      <c r="B189" s="92" t="s">
        <v>726</v>
      </c>
      <c r="C189" s="92" t="s">
        <v>14</v>
      </c>
      <c r="D189" s="92" t="s">
        <v>22</v>
      </c>
      <c r="E189" s="92" t="s">
        <v>43</v>
      </c>
      <c r="F189" s="92" t="s">
        <v>1</v>
      </c>
      <c r="G189" s="93">
        <f>G190</f>
        <v>2131000</v>
      </c>
      <c r="H189" s="93">
        <f>H190</f>
        <v>2131000</v>
      </c>
    </row>
    <row r="190" spans="1:8" ht="47.25" outlineLevel="5">
      <c r="A190" s="95" t="s">
        <v>1094</v>
      </c>
      <c r="B190" s="96" t="s">
        <v>726</v>
      </c>
      <c r="C190" s="96" t="s">
        <v>14</v>
      </c>
      <c r="D190" s="96" t="s">
        <v>22</v>
      </c>
      <c r="E190" s="96" t="s">
        <v>144</v>
      </c>
      <c r="F190" s="96" t="s">
        <v>1</v>
      </c>
      <c r="G190" s="97">
        <f>G191</f>
        <v>2131000</v>
      </c>
      <c r="H190" s="97">
        <f>H191</f>
        <v>2131000</v>
      </c>
    </row>
    <row r="191" spans="1:8" ht="126" outlineLevel="6">
      <c r="A191" s="95" t="s">
        <v>452</v>
      </c>
      <c r="B191" s="96" t="s">
        <v>726</v>
      </c>
      <c r="C191" s="96" t="s">
        <v>14</v>
      </c>
      <c r="D191" s="96" t="s">
        <v>22</v>
      </c>
      <c r="E191" s="96" t="s">
        <v>145</v>
      </c>
      <c r="F191" s="96" t="s">
        <v>1</v>
      </c>
      <c r="G191" s="97">
        <f>G192+G193</f>
        <v>2131000</v>
      </c>
      <c r="H191" s="97">
        <f>H192+H193</f>
        <v>2131000</v>
      </c>
    </row>
    <row r="192" spans="1:8" ht="94.5" outlineLevel="7">
      <c r="A192" s="95" t="s">
        <v>712</v>
      </c>
      <c r="B192" s="96" t="s">
        <v>726</v>
      </c>
      <c r="C192" s="96" t="s">
        <v>14</v>
      </c>
      <c r="D192" s="96" t="s">
        <v>22</v>
      </c>
      <c r="E192" s="96" t="s">
        <v>145</v>
      </c>
      <c r="F192" s="96" t="s">
        <v>10</v>
      </c>
      <c r="G192" s="97">
        <v>1772478.95</v>
      </c>
      <c r="H192" s="97">
        <f>G192</f>
        <v>1772478.95</v>
      </c>
    </row>
    <row r="193" spans="1:8" ht="31.5" outlineLevel="7">
      <c r="A193" s="95" t="s">
        <v>697</v>
      </c>
      <c r="B193" s="96" t="s">
        <v>726</v>
      </c>
      <c r="C193" s="96" t="s">
        <v>14</v>
      </c>
      <c r="D193" s="96" t="s">
        <v>22</v>
      </c>
      <c r="E193" s="96" t="s">
        <v>145</v>
      </c>
      <c r="F193" s="96" t="s">
        <v>17</v>
      </c>
      <c r="G193" s="97">
        <v>358521.05</v>
      </c>
      <c r="H193" s="97">
        <f>G193</f>
        <v>358521.05</v>
      </c>
    </row>
    <row r="194" spans="1:8" s="94" customFormat="1" ht="63" outlineLevel="2">
      <c r="A194" s="91" t="s">
        <v>674</v>
      </c>
      <c r="B194" s="92" t="s">
        <v>726</v>
      </c>
      <c r="C194" s="92" t="s">
        <v>14</v>
      </c>
      <c r="D194" s="92" t="s">
        <v>146</v>
      </c>
      <c r="E194" s="92" t="s">
        <v>4</v>
      </c>
      <c r="F194" s="92" t="s">
        <v>1</v>
      </c>
      <c r="G194" s="93">
        <v>40907816.32</v>
      </c>
      <c r="H194" s="93"/>
    </row>
    <row r="195" spans="1:8" s="94" customFormat="1" ht="47.25" outlineLevel="3">
      <c r="A195" s="91" t="s">
        <v>662</v>
      </c>
      <c r="B195" s="92" t="s">
        <v>726</v>
      </c>
      <c r="C195" s="92" t="s">
        <v>14</v>
      </c>
      <c r="D195" s="92" t="s">
        <v>146</v>
      </c>
      <c r="E195" s="92" t="s">
        <v>71</v>
      </c>
      <c r="F195" s="92" t="s">
        <v>1</v>
      </c>
      <c r="G195" s="93">
        <f>G196+G200</f>
        <v>40572962.599999994</v>
      </c>
      <c r="H195" s="93"/>
    </row>
    <row r="196" spans="1:8" s="94" customFormat="1" ht="47.25" outlineLevel="4">
      <c r="A196" s="91" t="s">
        <v>624</v>
      </c>
      <c r="B196" s="92" t="s">
        <v>726</v>
      </c>
      <c r="C196" s="92" t="s">
        <v>14</v>
      </c>
      <c r="D196" s="92" t="s">
        <v>146</v>
      </c>
      <c r="E196" s="92" t="s">
        <v>72</v>
      </c>
      <c r="F196" s="92" t="s">
        <v>1</v>
      </c>
      <c r="G196" s="93">
        <f>G197</f>
        <v>71940</v>
      </c>
      <c r="H196" s="93"/>
    </row>
    <row r="197" spans="1:8" ht="94.5" outlineLevel="5">
      <c r="A197" s="95" t="s">
        <v>1194</v>
      </c>
      <c r="B197" s="96" t="s">
        <v>726</v>
      </c>
      <c r="C197" s="96" t="s">
        <v>14</v>
      </c>
      <c r="D197" s="96" t="s">
        <v>146</v>
      </c>
      <c r="E197" s="96" t="s">
        <v>147</v>
      </c>
      <c r="F197" s="96" t="s">
        <v>1</v>
      </c>
      <c r="G197" s="97">
        <f>G198</f>
        <v>71940</v>
      </c>
      <c r="H197" s="97"/>
    </row>
    <row r="198" spans="1:8" ht="31.5" outlineLevel="6">
      <c r="A198" s="95" t="s">
        <v>444</v>
      </c>
      <c r="B198" s="96" t="s">
        <v>726</v>
      </c>
      <c r="C198" s="96" t="s">
        <v>14</v>
      </c>
      <c r="D198" s="96" t="s">
        <v>146</v>
      </c>
      <c r="E198" s="96" t="s">
        <v>148</v>
      </c>
      <c r="F198" s="96" t="s">
        <v>1</v>
      </c>
      <c r="G198" s="97">
        <f>G199</f>
        <v>71940</v>
      </c>
      <c r="H198" s="97"/>
    </row>
    <row r="199" spans="1:8" ht="31.5" outlineLevel="7">
      <c r="A199" s="95" t="s">
        <v>697</v>
      </c>
      <c r="B199" s="96" t="s">
        <v>726</v>
      </c>
      <c r="C199" s="96" t="s">
        <v>14</v>
      </c>
      <c r="D199" s="96" t="s">
        <v>146</v>
      </c>
      <c r="E199" s="96" t="s">
        <v>148</v>
      </c>
      <c r="F199" s="96" t="s">
        <v>17</v>
      </c>
      <c r="G199" s="97">
        <v>71940</v>
      </c>
      <c r="H199" s="97"/>
    </row>
    <row r="200" spans="1:8" s="94" customFormat="1" ht="63" outlineLevel="4">
      <c r="A200" s="91" t="s">
        <v>633</v>
      </c>
      <c r="B200" s="92" t="s">
        <v>726</v>
      </c>
      <c r="C200" s="92" t="s">
        <v>14</v>
      </c>
      <c r="D200" s="92" t="s">
        <v>146</v>
      </c>
      <c r="E200" s="92" t="s">
        <v>149</v>
      </c>
      <c r="F200" s="92" t="s">
        <v>1</v>
      </c>
      <c r="G200" s="93">
        <f>G201+G204+G211+G214</f>
        <v>40501022.599999994</v>
      </c>
      <c r="H200" s="93"/>
    </row>
    <row r="201" spans="1:8" ht="47.25" outlineLevel="5">
      <c r="A201" s="95" t="s">
        <v>1095</v>
      </c>
      <c r="B201" s="96" t="s">
        <v>726</v>
      </c>
      <c r="C201" s="96" t="s">
        <v>14</v>
      </c>
      <c r="D201" s="96" t="s">
        <v>146</v>
      </c>
      <c r="E201" s="96" t="s">
        <v>150</v>
      </c>
      <c r="F201" s="96" t="s">
        <v>1</v>
      </c>
      <c r="G201" s="97">
        <f>G202</f>
        <v>201386</v>
      </c>
      <c r="H201" s="97"/>
    </row>
    <row r="202" spans="1:8" ht="31.5" outlineLevel="6">
      <c r="A202" s="95" t="s">
        <v>444</v>
      </c>
      <c r="B202" s="96" t="s">
        <v>726</v>
      </c>
      <c r="C202" s="96" t="s">
        <v>14</v>
      </c>
      <c r="D202" s="96" t="s">
        <v>146</v>
      </c>
      <c r="E202" s="96" t="s">
        <v>151</v>
      </c>
      <c r="F202" s="96" t="s">
        <v>1</v>
      </c>
      <c r="G202" s="97">
        <f>G203</f>
        <v>201386</v>
      </c>
      <c r="H202" s="97"/>
    </row>
    <row r="203" spans="1:8" ht="31.5" outlineLevel="7">
      <c r="A203" s="95" t="s">
        <v>697</v>
      </c>
      <c r="B203" s="96" t="s">
        <v>726</v>
      </c>
      <c r="C203" s="96" t="s">
        <v>14</v>
      </c>
      <c r="D203" s="96" t="s">
        <v>146</v>
      </c>
      <c r="E203" s="96" t="s">
        <v>151</v>
      </c>
      <c r="F203" s="96" t="s">
        <v>17</v>
      </c>
      <c r="G203" s="97">
        <f>190060.8+11325.2</f>
        <v>201386</v>
      </c>
      <c r="H203" s="97"/>
    </row>
    <row r="204" spans="1:8" ht="63" outlineLevel="5">
      <c r="A204" s="95" t="s">
        <v>1096</v>
      </c>
      <c r="B204" s="96" t="s">
        <v>726</v>
      </c>
      <c r="C204" s="96" t="s">
        <v>14</v>
      </c>
      <c r="D204" s="96" t="s">
        <v>146</v>
      </c>
      <c r="E204" s="96" t="s">
        <v>152</v>
      </c>
      <c r="F204" s="96" t="s">
        <v>1</v>
      </c>
      <c r="G204" s="97">
        <f>G205+G209</f>
        <v>36223980.05</v>
      </c>
      <c r="H204" s="97"/>
    </row>
    <row r="205" spans="1:8" ht="78.75" outlineLevel="6">
      <c r="A205" s="95" t="s">
        <v>446</v>
      </c>
      <c r="B205" s="96" t="s">
        <v>726</v>
      </c>
      <c r="C205" s="96" t="s">
        <v>14</v>
      </c>
      <c r="D205" s="96" t="s">
        <v>146</v>
      </c>
      <c r="E205" s="96" t="s">
        <v>153</v>
      </c>
      <c r="F205" s="96" t="s">
        <v>1</v>
      </c>
      <c r="G205" s="97">
        <f>G206+G207+G208</f>
        <v>35635470.05</v>
      </c>
      <c r="H205" s="97"/>
    </row>
    <row r="206" spans="1:8" ht="94.5" outlineLevel="7">
      <c r="A206" s="95" t="s">
        <v>712</v>
      </c>
      <c r="B206" s="96" t="s">
        <v>726</v>
      </c>
      <c r="C206" s="96" t="s">
        <v>14</v>
      </c>
      <c r="D206" s="96" t="s">
        <v>146</v>
      </c>
      <c r="E206" s="96" t="s">
        <v>153</v>
      </c>
      <c r="F206" s="96" t="s">
        <v>10</v>
      </c>
      <c r="G206" s="97">
        <v>30196601.62</v>
      </c>
      <c r="H206" s="97"/>
    </row>
    <row r="207" spans="1:8" ht="31.5" outlineLevel="7">
      <c r="A207" s="95" t="s">
        <v>697</v>
      </c>
      <c r="B207" s="96" t="s">
        <v>726</v>
      </c>
      <c r="C207" s="96" t="s">
        <v>14</v>
      </c>
      <c r="D207" s="96" t="s">
        <v>146</v>
      </c>
      <c r="E207" s="96" t="s">
        <v>153</v>
      </c>
      <c r="F207" s="96" t="s">
        <v>17</v>
      </c>
      <c r="G207" s="97">
        <f>5255187.63+19435.3</f>
        <v>5274622.93</v>
      </c>
      <c r="H207" s="97"/>
    </row>
    <row r="208" spans="1:8" ht="15.75" outlineLevel="7">
      <c r="A208" s="95" t="s">
        <v>699</v>
      </c>
      <c r="B208" s="96" t="s">
        <v>726</v>
      </c>
      <c r="C208" s="96" t="s">
        <v>14</v>
      </c>
      <c r="D208" s="96" t="s">
        <v>146</v>
      </c>
      <c r="E208" s="96" t="s">
        <v>153</v>
      </c>
      <c r="F208" s="96" t="s">
        <v>65</v>
      </c>
      <c r="G208" s="97">
        <v>164245.5</v>
      </c>
      <c r="H208" s="97"/>
    </row>
    <row r="209" spans="1:8" ht="78.75" outlineLevel="6">
      <c r="A209" s="95" t="s">
        <v>435</v>
      </c>
      <c r="B209" s="96" t="s">
        <v>726</v>
      </c>
      <c r="C209" s="96" t="s">
        <v>14</v>
      </c>
      <c r="D209" s="96" t="s">
        <v>146</v>
      </c>
      <c r="E209" s="96" t="s">
        <v>154</v>
      </c>
      <c r="F209" s="96" t="s">
        <v>1</v>
      </c>
      <c r="G209" s="97">
        <f>G210</f>
        <v>588510</v>
      </c>
      <c r="H209" s="97"/>
    </row>
    <row r="210" spans="1:8" ht="94.5" outlineLevel="7">
      <c r="A210" s="95" t="s">
        <v>712</v>
      </c>
      <c r="B210" s="96" t="s">
        <v>726</v>
      </c>
      <c r="C210" s="96" t="s">
        <v>14</v>
      </c>
      <c r="D210" s="96" t="s">
        <v>146</v>
      </c>
      <c r="E210" s="96" t="s">
        <v>154</v>
      </c>
      <c r="F210" s="96" t="s">
        <v>10</v>
      </c>
      <c r="G210" s="97">
        <v>588510</v>
      </c>
      <c r="H210" s="97"/>
    </row>
    <row r="211" spans="1:8" ht="15.75" outlineLevel="5">
      <c r="A211" s="95" t="s">
        <v>1097</v>
      </c>
      <c r="B211" s="96" t="s">
        <v>726</v>
      </c>
      <c r="C211" s="96" t="s">
        <v>14</v>
      </c>
      <c r="D211" s="96" t="s">
        <v>146</v>
      </c>
      <c r="E211" s="96" t="s">
        <v>155</v>
      </c>
      <c r="F211" s="96" t="s">
        <v>1</v>
      </c>
      <c r="G211" s="97">
        <f>G212</f>
        <v>1075656.55</v>
      </c>
      <c r="H211" s="97"/>
    </row>
    <row r="212" spans="1:8" ht="31.5" outlineLevel="6">
      <c r="A212" s="95" t="s">
        <v>444</v>
      </c>
      <c r="B212" s="96" t="s">
        <v>726</v>
      </c>
      <c r="C212" s="96" t="s">
        <v>14</v>
      </c>
      <c r="D212" s="96" t="s">
        <v>146</v>
      </c>
      <c r="E212" s="96" t="s">
        <v>156</v>
      </c>
      <c r="F212" s="96" t="s">
        <v>1</v>
      </c>
      <c r="G212" s="97">
        <f>G213</f>
        <v>1075656.55</v>
      </c>
      <c r="H212" s="97"/>
    </row>
    <row r="213" spans="1:8" ht="31.5" outlineLevel="7">
      <c r="A213" s="95" t="s">
        <v>697</v>
      </c>
      <c r="B213" s="96" t="s">
        <v>726</v>
      </c>
      <c r="C213" s="96" t="s">
        <v>14</v>
      </c>
      <c r="D213" s="96" t="s">
        <v>146</v>
      </c>
      <c r="E213" s="96" t="s">
        <v>156</v>
      </c>
      <c r="F213" s="96" t="s">
        <v>17</v>
      </c>
      <c r="G213" s="97">
        <f>1106417.05-30760.5</f>
        <v>1075656.55</v>
      </c>
      <c r="H213" s="97"/>
    </row>
    <row r="214" spans="1:8" ht="63" outlineLevel="5">
      <c r="A214" s="95" t="s">
        <v>1195</v>
      </c>
      <c r="B214" s="96" t="s">
        <v>726</v>
      </c>
      <c r="C214" s="96" t="s">
        <v>14</v>
      </c>
      <c r="D214" s="96" t="s">
        <v>146</v>
      </c>
      <c r="E214" s="96" t="s">
        <v>157</v>
      </c>
      <c r="F214" s="96" t="s">
        <v>1</v>
      </c>
      <c r="G214" s="97">
        <f>G215</f>
        <v>3000000</v>
      </c>
      <c r="H214" s="97"/>
    </row>
    <row r="215" spans="1:8" ht="31.5" outlineLevel="6">
      <c r="A215" s="95" t="s">
        <v>444</v>
      </c>
      <c r="B215" s="96" t="s">
        <v>726</v>
      </c>
      <c r="C215" s="96" t="s">
        <v>14</v>
      </c>
      <c r="D215" s="96" t="s">
        <v>146</v>
      </c>
      <c r="E215" s="96" t="s">
        <v>158</v>
      </c>
      <c r="F215" s="96" t="s">
        <v>1</v>
      </c>
      <c r="G215" s="97">
        <f>G216</f>
        <v>3000000</v>
      </c>
      <c r="H215" s="97"/>
    </row>
    <row r="216" spans="1:8" ht="31.5" outlineLevel="7">
      <c r="A216" s="95" t="s">
        <v>697</v>
      </c>
      <c r="B216" s="96" t="s">
        <v>726</v>
      </c>
      <c r="C216" s="96" t="s">
        <v>14</v>
      </c>
      <c r="D216" s="96" t="s">
        <v>146</v>
      </c>
      <c r="E216" s="96" t="s">
        <v>158</v>
      </c>
      <c r="F216" s="96" t="s">
        <v>17</v>
      </c>
      <c r="G216" s="97">
        <v>3000000</v>
      </c>
      <c r="H216" s="97"/>
    </row>
    <row r="217" spans="1:8" s="94" customFormat="1" ht="47.25" outlineLevel="3">
      <c r="A217" s="91" t="s">
        <v>663</v>
      </c>
      <c r="B217" s="92" t="s">
        <v>726</v>
      </c>
      <c r="C217" s="92" t="s">
        <v>14</v>
      </c>
      <c r="D217" s="92" t="s">
        <v>146</v>
      </c>
      <c r="E217" s="92" t="s">
        <v>90</v>
      </c>
      <c r="F217" s="92" t="s">
        <v>1</v>
      </c>
      <c r="G217" s="93">
        <f>G218</f>
        <v>334853.72</v>
      </c>
      <c r="H217" s="93"/>
    </row>
    <row r="218" spans="1:8" s="94" customFormat="1" ht="47.25" outlineLevel="4">
      <c r="A218" s="91" t="s">
        <v>628</v>
      </c>
      <c r="B218" s="92" t="s">
        <v>726</v>
      </c>
      <c r="C218" s="92" t="s">
        <v>14</v>
      </c>
      <c r="D218" s="92" t="s">
        <v>146</v>
      </c>
      <c r="E218" s="92" t="s">
        <v>91</v>
      </c>
      <c r="F218" s="92" t="s">
        <v>1</v>
      </c>
      <c r="G218" s="93">
        <f>G219</f>
        <v>334853.72</v>
      </c>
      <c r="H218" s="93"/>
    </row>
    <row r="219" spans="1:8" ht="31.5" outlineLevel="5">
      <c r="A219" s="95" t="s">
        <v>1086</v>
      </c>
      <c r="B219" s="96" t="s">
        <v>726</v>
      </c>
      <c r="C219" s="96" t="s">
        <v>14</v>
      </c>
      <c r="D219" s="96" t="s">
        <v>146</v>
      </c>
      <c r="E219" s="96" t="s">
        <v>100</v>
      </c>
      <c r="F219" s="96" t="s">
        <v>1</v>
      </c>
      <c r="G219" s="97">
        <f>G220</f>
        <v>334853.72</v>
      </c>
      <c r="H219" s="97"/>
    </row>
    <row r="220" spans="1:8" ht="31.5" outlineLevel="6">
      <c r="A220" s="95" t="s">
        <v>444</v>
      </c>
      <c r="B220" s="96" t="s">
        <v>726</v>
      </c>
      <c r="C220" s="96" t="s">
        <v>14</v>
      </c>
      <c r="D220" s="96" t="s">
        <v>146</v>
      </c>
      <c r="E220" s="96" t="s">
        <v>101</v>
      </c>
      <c r="F220" s="96" t="s">
        <v>1</v>
      </c>
      <c r="G220" s="97">
        <f>G221</f>
        <v>334853.72</v>
      </c>
      <c r="H220" s="97"/>
    </row>
    <row r="221" spans="1:8" ht="31.5" outlineLevel="7">
      <c r="A221" s="95" t="s">
        <v>697</v>
      </c>
      <c r="B221" s="96" t="s">
        <v>726</v>
      </c>
      <c r="C221" s="96" t="s">
        <v>14</v>
      </c>
      <c r="D221" s="96" t="s">
        <v>146</v>
      </c>
      <c r="E221" s="96" t="s">
        <v>101</v>
      </c>
      <c r="F221" s="96" t="s">
        <v>17</v>
      </c>
      <c r="G221" s="97">
        <v>334853.72</v>
      </c>
      <c r="H221" s="97"/>
    </row>
    <row r="222" spans="1:8" s="94" customFormat="1" ht="15.75" outlineLevel="1">
      <c r="A222" s="91" t="s">
        <v>702</v>
      </c>
      <c r="B222" s="92" t="s">
        <v>726</v>
      </c>
      <c r="C222" s="92" t="s">
        <v>22</v>
      </c>
      <c r="D222" s="92" t="s">
        <v>3</v>
      </c>
      <c r="E222" s="92" t="s">
        <v>4</v>
      </c>
      <c r="F222" s="92" t="s">
        <v>1</v>
      </c>
      <c r="G222" s="93">
        <f>G223+G236+G255</f>
        <v>35043971.47</v>
      </c>
      <c r="H222" s="93">
        <f>H223+H255</f>
        <v>1074566.8</v>
      </c>
    </row>
    <row r="223" spans="1:8" s="94" customFormat="1" ht="15.75" outlineLevel="2">
      <c r="A223" s="91" t="s">
        <v>676</v>
      </c>
      <c r="B223" s="92" t="s">
        <v>726</v>
      </c>
      <c r="C223" s="92" t="s">
        <v>22</v>
      </c>
      <c r="D223" s="92" t="s">
        <v>165</v>
      </c>
      <c r="E223" s="92" t="s">
        <v>4</v>
      </c>
      <c r="F223" s="92" t="s">
        <v>1</v>
      </c>
      <c r="G223" s="93">
        <f>G224</f>
        <v>23941366.8</v>
      </c>
      <c r="H223" s="93">
        <f>H224</f>
        <v>1038366.8</v>
      </c>
    </row>
    <row r="224" spans="1:8" s="94" customFormat="1" ht="78.75" outlineLevel="3">
      <c r="A224" s="91" t="s">
        <v>664</v>
      </c>
      <c r="B224" s="92" t="s">
        <v>726</v>
      </c>
      <c r="C224" s="92" t="s">
        <v>22</v>
      </c>
      <c r="D224" s="92" t="s">
        <v>165</v>
      </c>
      <c r="E224" s="92" t="s">
        <v>160</v>
      </c>
      <c r="F224" s="92" t="s">
        <v>1</v>
      </c>
      <c r="G224" s="93">
        <f>G225</f>
        <v>23941366.8</v>
      </c>
      <c r="H224" s="93">
        <f>H225</f>
        <v>1038366.8</v>
      </c>
    </row>
    <row r="225" spans="1:8" s="94" customFormat="1" ht="47.25" outlineLevel="4">
      <c r="A225" s="91" t="s">
        <v>635</v>
      </c>
      <c r="B225" s="92" t="s">
        <v>726</v>
      </c>
      <c r="C225" s="92" t="s">
        <v>22</v>
      </c>
      <c r="D225" s="92" t="s">
        <v>165</v>
      </c>
      <c r="E225" s="92" t="s">
        <v>166</v>
      </c>
      <c r="F225" s="92" t="s">
        <v>1</v>
      </c>
      <c r="G225" s="93">
        <f>G226+G229+G232</f>
        <v>23941366.8</v>
      </c>
      <c r="H225" s="93">
        <f>H229</f>
        <v>1038366.8</v>
      </c>
    </row>
    <row r="226" spans="1:8" ht="63" outlineLevel="5">
      <c r="A226" s="95" t="s">
        <v>1098</v>
      </c>
      <c r="B226" s="96" t="s">
        <v>726</v>
      </c>
      <c r="C226" s="96" t="s">
        <v>22</v>
      </c>
      <c r="D226" s="96" t="s">
        <v>165</v>
      </c>
      <c r="E226" s="96" t="s">
        <v>167</v>
      </c>
      <c r="F226" s="96" t="s">
        <v>1</v>
      </c>
      <c r="G226" s="97">
        <f>G227</f>
        <v>18893000</v>
      </c>
      <c r="H226" s="97"/>
    </row>
    <row r="227" spans="1:8" ht="47.25" outlineLevel="6">
      <c r="A227" s="95" t="s">
        <v>455</v>
      </c>
      <c r="B227" s="96" t="s">
        <v>726</v>
      </c>
      <c r="C227" s="96" t="s">
        <v>22</v>
      </c>
      <c r="D227" s="96" t="s">
        <v>165</v>
      </c>
      <c r="E227" s="96" t="s">
        <v>168</v>
      </c>
      <c r="F227" s="96" t="s">
        <v>1</v>
      </c>
      <c r="G227" s="97">
        <f>G228</f>
        <v>18893000</v>
      </c>
      <c r="H227" s="97"/>
    </row>
    <row r="228" spans="1:8" ht="15.75" outlineLevel="7">
      <c r="A228" s="95" t="s">
        <v>699</v>
      </c>
      <c r="B228" s="96" t="s">
        <v>726</v>
      </c>
      <c r="C228" s="96" t="s">
        <v>22</v>
      </c>
      <c r="D228" s="96" t="s">
        <v>165</v>
      </c>
      <c r="E228" s="96" t="s">
        <v>168</v>
      </c>
      <c r="F228" s="96" t="s">
        <v>65</v>
      </c>
      <c r="G228" s="97">
        <v>18893000</v>
      </c>
      <c r="H228" s="97"/>
    </row>
    <row r="229" spans="1:8" ht="78.75" outlineLevel="5">
      <c r="A229" s="95" t="s">
        <v>1099</v>
      </c>
      <c r="B229" s="96" t="s">
        <v>726</v>
      </c>
      <c r="C229" s="96" t="s">
        <v>22</v>
      </c>
      <c r="D229" s="96" t="s">
        <v>165</v>
      </c>
      <c r="E229" s="96" t="s">
        <v>169</v>
      </c>
      <c r="F229" s="96" t="s">
        <v>1</v>
      </c>
      <c r="G229" s="97">
        <f>G230</f>
        <v>1038366.8</v>
      </c>
      <c r="H229" s="97">
        <f>H230</f>
        <v>1038366.8</v>
      </c>
    </row>
    <row r="230" spans="1:8" ht="110.25" outlineLevel="6">
      <c r="A230" s="95" t="s">
        <v>456</v>
      </c>
      <c r="B230" s="96" t="s">
        <v>726</v>
      </c>
      <c r="C230" s="96" t="s">
        <v>22</v>
      </c>
      <c r="D230" s="96" t="s">
        <v>165</v>
      </c>
      <c r="E230" s="96" t="s">
        <v>170</v>
      </c>
      <c r="F230" s="96" t="s">
        <v>1</v>
      </c>
      <c r="G230" s="97">
        <f>G231</f>
        <v>1038366.8</v>
      </c>
      <c r="H230" s="97">
        <f>H231</f>
        <v>1038366.8</v>
      </c>
    </row>
    <row r="231" spans="1:8" ht="15.75" outlineLevel="7">
      <c r="A231" s="95" t="s">
        <v>699</v>
      </c>
      <c r="B231" s="96" t="s">
        <v>726</v>
      </c>
      <c r="C231" s="96" t="s">
        <v>22</v>
      </c>
      <c r="D231" s="96" t="s">
        <v>165</v>
      </c>
      <c r="E231" s="96" t="s">
        <v>170</v>
      </c>
      <c r="F231" s="96" t="s">
        <v>65</v>
      </c>
      <c r="G231" s="97">
        <v>1038366.8</v>
      </c>
      <c r="H231" s="97">
        <f>G231</f>
        <v>1038366.8</v>
      </c>
    </row>
    <row r="232" spans="1:8" ht="15.75" outlineLevel="5">
      <c r="A232" s="95" t="s">
        <v>1196</v>
      </c>
      <c r="B232" s="96" t="s">
        <v>726</v>
      </c>
      <c r="C232" s="96" t="s">
        <v>22</v>
      </c>
      <c r="D232" s="96" t="s">
        <v>165</v>
      </c>
      <c r="E232" s="96" t="s">
        <v>171</v>
      </c>
      <c r="F232" s="96" t="s">
        <v>1</v>
      </c>
      <c r="G232" s="97">
        <f>G233</f>
        <v>4010000</v>
      </c>
      <c r="H232" s="97"/>
    </row>
    <row r="233" spans="1:8" ht="31.5" outlineLevel="6">
      <c r="A233" s="95" t="s">
        <v>444</v>
      </c>
      <c r="B233" s="96" t="s">
        <v>726</v>
      </c>
      <c r="C233" s="96" t="s">
        <v>22</v>
      </c>
      <c r="D233" s="96" t="s">
        <v>165</v>
      </c>
      <c r="E233" s="96" t="s">
        <v>172</v>
      </c>
      <c r="F233" s="96" t="s">
        <v>1</v>
      </c>
      <c r="G233" s="97">
        <f>G234+G235</f>
        <v>4010000</v>
      </c>
      <c r="H233" s="97"/>
    </row>
    <row r="234" spans="1:8" ht="31.5" outlineLevel="7">
      <c r="A234" s="95" t="s">
        <v>697</v>
      </c>
      <c r="B234" s="96" t="s">
        <v>726</v>
      </c>
      <c r="C234" s="96" t="s">
        <v>22</v>
      </c>
      <c r="D234" s="96" t="s">
        <v>165</v>
      </c>
      <c r="E234" s="96" t="s">
        <v>172</v>
      </c>
      <c r="F234" s="96" t="s">
        <v>17</v>
      </c>
      <c r="G234" s="97">
        <f>7531975-3531975</f>
        <v>4000000</v>
      </c>
      <c r="H234" s="97"/>
    </row>
    <row r="235" spans="1:8" ht="15.75" outlineLevel="7">
      <c r="A235" s="95" t="s">
        <v>699</v>
      </c>
      <c r="B235" s="96" t="s">
        <v>726</v>
      </c>
      <c r="C235" s="96" t="s">
        <v>22</v>
      </c>
      <c r="D235" s="96" t="s">
        <v>165</v>
      </c>
      <c r="E235" s="96" t="s">
        <v>172</v>
      </c>
      <c r="F235" s="96" t="s">
        <v>65</v>
      </c>
      <c r="G235" s="97">
        <v>10000</v>
      </c>
      <c r="H235" s="97"/>
    </row>
    <row r="236" spans="1:8" s="94" customFormat="1" ht="15.75" outlineLevel="2">
      <c r="A236" s="91" t="s">
        <v>678</v>
      </c>
      <c r="B236" s="92" t="s">
        <v>726</v>
      </c>
      <c r="C236" s="92" t="s">
        <v>22</v>
      </c>
      <c r="D236" s="92" t="s">
        <v>187</v>
      </c>
      <c r="E236" s="92" t="s">
        <v>4</v>
      </c>
      <c r="F236" s="92" t="s">
        <v>1</v>
      </c>
      <c r="G236" s="93">
        <f>G237</f>
        <v>11066404.67</v>
      </c>
      <c r="H236" s="93"/>
    </row>
    <row r="237" spans="1:8" s="94" customFormat="1" ht="47.25" outlineLevel="3">
      <c r="A237" s="91" t="s">
        <v>663</v>
      </c>
      <c r="B237" s="92" t="s">
        <v>726</v>
      </c>
      <c r="C237" s="92" t="s">
        <v>22</v>
      </c>
      <c r="D237" s="92" t="s">
        <v>187</v>
      </c>
      <c r="E237" s="92" t="s">
        <v>90</v>
      </c>
      <c r="F237" s="92" t="s">
        <v>1</v>
      </c>
      <c r="G237" s="93">
        <f>G238+G245</f>
        <v>11066404.67</v>
      </c>
      <c r="H237" s="93"/>
    </row>
    <row r="238" spans="1:8" s="94" customFormat="1" ht="63" outlineLevel="4">
      <c r="A238" s="91" t="s">
        <v>638</v>
      </c>
      <c r="B238" s="92" t="s">
        <v>726</v>
      </c>
      <c r="C238" s="92" t="s">
        <v>22</v>
      </c>
      <c r="D238" s="92" t="s">
        <v>187</v>
      </c>
      <c r="E238" s="92" t="s">
        <v>188</v>
      </c>
      <c r="F238" s="92" t="s">
        <v>1</v>
      </c>
      <c r="G238" s="93">
        <f>G239</f>
        <v>10222143.87</v>
      </c>
      <c r="H238" s="93"/>
    </row>
    <row r="239" spans="1:8" ht="94.5" outlineLevel="5">
      <c r="A239" s="95" t="s">
        <v>1100</v>
      </c>
      <c r="B239" s="96" t="s">
        <v>726</v>
      </c>
      <c r="C239" s="96" t="s">
        <v>22</v>
      </c>
      <c r="D239" s="96" t="s">
        <v>187</v>
      </c>
      <c r="E239" s="96" t="s">
        <v>189</v>
      </c>
      <c r="F239" s="96" t="s">
        <v>1</v>
      </c>
      <c r="G239" s="97">
        <f>G240+G243</f>
        <v>10222143.87</v>
      </c>
      <c r="H239" s="97"/>
    </row>
    <row r="240" spans="1:8" ht="78.75" outlineLevel="6">
      <c r="A240" s="95" t="s">
        <v>446</v>
      </c>
      <c r="B240" s="96" t="s">
        <v>726</v>
      </c>
      <c r="C240" s="96" t="s">
        <v>22</v>
      </c>
      <c r="D240" s="96" t="s">
        <v>187</v>
      </c>
      <c r="E240" s="96" t="s">
        <v>190</v>
      </c>
      <c r="F240" s="96" t="s">
        <v>1</v>
      </c>
      <c r="G240" s="97">
        <f>G241+G242</f>
        <v>9962143.87</v>
      </c>
      <c r="H240" s="97"/>
    </row>
    <row r="241" spans="1:8" ht="94.5" outlineLevel="7">
      <c r="A241" s="95" t="s">
        <v>712</v>
      </c>
      <c r="B241" s="96" t="s">
        <v>726</v>
      </c>
      <c r="C241" s="96" t="s">
        <v>22</v>
      </c>
      <c r="D241" s="96" t="s">
        <v>187</v>
      </c>
      <c r="E241" s="96" t="s">
        <v>190</v>
      </c>
      <c r="F241" s="96" t="s">
        <v>10</v>
      </c>
      <c r="G241" s="97">
        <v>9885644.87</v>
      </c>
      <c r="H241" s="97"/>
    </row>
    <row r="242" spans="1:8" ht="31.5" outlineLevel="7">
      <c r="A242" s="95" t="s">
        <v>697</v>
      </c>
      <c r="B242" s="96" t="s">
        <v>726</v>
      </c>
      <c r="C242" s="96" t="s">
        <v>22</v>
      </c>
      <c r="D242" s="96" t="s">
        <v>187</v>
      </c>
      <c r="E242" s="96" t="s">
        <v>190</v>
      </c>
      <c r="F242" s="96" t="s">
        <v>17</v>
      </c>
      <c r="G242" s="97">
        <v>76499</v>
      </c>
      <c r="H242" s="97"/>
    </row>
    <row r="243" spans="1:8" ht="78.75" outlineLevel="6">
      <c r="A243" s="95" t="s">
        <v>435</v>
      </c>
      <c r="B243" s="96" t="s">
        <v>726</v>
      </c>
      <c r="C243" s="96" t="s">
        <v>22</v>
      </c>
      <c r="D243" s="96" t="s">
        <v>187</v>
      </c>
      <c r="E243" s="96" t="s">
        <v>191</v>
      </c>
      <c r="F243" s="96" t="s">
        <v>1</v>
      </c>
      <c r="G243" s="97">
        <f>G244</f>
        <v>260000</v>
      </c>
      <c r="H243" s="97"/>
    </row>
    <row r="244" spans="1:8" ht="94.5" outlineLevel="7">
      <c r="A244" s="95" t="s">
        <v>712</v>
      </c>
      <c r="B244" s="96" t="s">
        <v>726</v>
      </c>
      <c r="C244" s="96" t="s">
        <v>22</v>
      </c>
      <c r="D244" s="96" t="s">
        <v>187</v>
      </c>
      <c r="E244" s="96" t="s">
        <v>191</v>
      </c>
      <c r="F244" s="96" t="s">
        <v>10</v>
      </c>
      <c r="G244" s="97">
        <v>260000</v>
      </c>
      <c r="H244" s="97"/>
    </row>
    <row r="245" spans="1:8" s="94" customFormat="1" ht="47.25" outlineLevel="4">
      <c r="A245" s="91" t="s">
        <v>628</v>
      </c>
      <c r="B245" s="92" t="s">
        <v>726</v>
      </c>
      <c r="C245" s="92" t="s">
        <v>22</v>
      </c>
      <c r="D245" s="92" t="s">
        <v>187</v>
      </c>
      <c r="E245" s="92" t="s">
        <v>91</v>
      </c>
      <c r="F245" s="92" t="s">
        <v>1</v>
      </c>
      <c r="G245" s="93">
        <f>G246+G249+G252</f>
        <v>844260.8</v>
      </c>
      <c r="H245" s="93"/>
    </row>
    <row r="246" spans="1:8" ht="47.25" outlineLevel="5">
      <c r="A246" s="95" t="s">
        <v>1077</v>
      </c>
      <c r="B246" s="96" t="s">
        <v>726</v>
      </c>
      <c r="C246" s="96" t="s">
        <v>22</v>
      </c>
      <c r="D246" s="96" t="s">
        <v>187</v>
      </c>
      <c r="E246" s="96" t="s">
        <v>92</v>
      </c>
      <c r="F246" s="96" t="s">
        <v>1</v>
      </c>
      <c r="G246" s="97">
        <f>G247</f>
        <v>23240</v>
      </c>
      <c r="H246" s="97"/>
    </row>
    <row r="247" spans="1:8" ht="31.5" outlineLevel="6">
      <c r="A247" s="95" t="s">
        <v>444</v>
      </c>
      <c r="B247" s="96" t="s">
        <v>726</v>
      </c>
      <c r="C247" s="96" t="s">
        <v>22</v>
      </c>
      <c r="D247" s="96" t="s">
        <v>187</v>
      </c>
      <c r="E247" s="96" t="s">
        <v>93</v>
      </c>
      <c r="F247" s="96" t="s">
        <v>1</v>
      </c>
      <c r="G247" s="97">
        <f>G248</f>
        <v>23240</v>
      </c>
      <c r="H247" s="97"/>
    </row>
    <row r="248" spans="1:8" ht="31.5" outlineLevel="7">
      <c r="A248" s="95" t="s">
        <v>697</v>
      </c>
      <c r="B248" s="96" t="s">
        <v>726</v>
      </c>
      <c r="C248" s="96" t="s">
        <v>22</v>
      </c>
      <c r="D248" s="96" t="s">
        <v>187</v>
      </c>
      <c r="E248" s="96" t="s">
        <v>93</v>
      </c>
      <c r="F248" s="96" t="s">
        <v>17</v>
      </c>
      <c r="G248" s="97">
        <v>23240</v>
      </c>
      <c r="H248" s="97"/>
    </row>
    <row r="249" spans="1:8" ht="31.5" outlineLevel="5">
      <c r="A249" s="95" t="s">
        <v>1086</v>
      </c>
      <c r="B249" s="96" t="s">
        <v>726</v>
      </c>
      <c r="C249" s="96" t="s">
        <v>22</v>
      </c>
      <c r="D249" s="96" t="s">
        <v>187</v>
      </c>
      <c r="E249" s="96" t="s">
        <v>100</v>
      </c>
      <c r="F249" s="96" t="s">
        <v>1</v>
      </c>
      <c r="G249" s="97">
        <f>G250</f>
        <v>675880.8</v>
      </c>
      <c r="H249" s="97"/>
    </row>
    <row r="250" spans="1:8" ht="31.5" outlineLevel="6">
      <c r="A250" s="95" t="s">
        <v>444</v>
      </c>
      <c r="B250" s="96" t="s">
        <v>726</v>
      </c>
      <c r="C250" s="96" t="s">
        <v>22</v>
      </c>
      <c r="D250" s="96" t="s">
        <v>187</v>
      </c>
      <c r="E250" s="96" t="s">
        <v>101</v>
      </c>
      <c r="F250" s="96" t="s">
        <v>1</v>
      </c>
      <c r="G250" s="97">
        <f>G251</f>
        <v>675880.8</v>
      </c>
      <c r="H250" s="97"/>
    </row>
    <row r="251" spans="1:8" ht="31.5" outlineLevel="7">
      <c r="A251" s="95" t="s">
        <v>697</v>
      </c>
      <c r="B251" s="96" t="s">
        <v>726</v>
      </c>
      <c r="C251" s="96" t="s">
        <v>22</v>
      </c>
      <c r="D251" s="96" t="s">
        <v>187</v>
      </c>
      <c r="E251" s="96" t="s">
        <v>101</v>
      </c>
      <c r="F251" s="96" t="s">
        <v>17</v>
      </c>
      <c r="G251" s="97">
        <v>675880.8</v>
      </c>
      <c r="H251" s="97"/>
    </row>
    <row r="252" spans="1:8" ht="15.75" outlineLevel="5">
      <c r="A252" s="95" t="s">
        <v>1087</v>
      </c>
      <c r="B252" s="96" t="s">
        <v>726</v>
      </c>
      <c r="C252" s="96" t="s">
        <v>22</v>
      </c>
      <c r="D252" s="96" t="s">
        <v>187</v>
      </c>
      <c r="E252" s="96" t="s">
        <v>102</v>
      </c>
      <c r="F252" s="96" t="s">
        <v>1</v>
      </c>
      <c r="G252" s="97">
        <f>G253</f>
        <v>145140</v>
      </c>
      <c r="H252" s="97"/>
    </row>
    <row r="253" spans="1:8" ht="31.5" outlineLevel="6">
      <c r="A253" s="95" t="s">
        <v>444</v>
      </c>
      <c r="B253" s="96" t="s">
        <v>726</v>
      </c>
      <c r="C253" s="96" t="s">
        <v>22</v>
      </c>
      <c r="D253" s="96" t="s">
        <v>187</v>
      </c>
      <c r="E253" s="96" t="s">
        <v>103</v>
      </c>
      <c r="F253" s="96" t="s">
        <v>1</v>
      </c>
      <c r="G253" s="97">
        <f>G254</f>
        <v>145140</v>
      </c>
      <c r="H253" s="97"/>
    </row>
    <row r="254" spans="1:8" ht="31.5" outlineLevel="7">
      <c r="A254" s="95" t="s">
        <v>697</v>
      </c>
      <c r="B254" s="96" t="s">
        <v>726</v>
      </c>
      <c r="C254" s="96" t="s">
        <v>22</v>
      </c>
      <c r="D254" s="96" t="s">
        <v>187</v>
      </c>
      <c r="E254" s="96" t="s">
        <v>103</v>
      </c>
      <c r="F254" s="96" t="s">
        <v>17</v>
      </c>
      <c r="G254" s="97">
        <v>145140</v>
      </c>
      <c r="H254" s="97"/>
    </row>
    <row r="255" spans="1:8" s="94" customFormat="1" ht="31.5" outlineLevel="2">
      <c r="A255" s="91" t="s">
        <v>679</v>
      </c>
      <c r="B255" s="92" t="s">
        <v>726</v>
      </c>
      <c r="C255" s="92" t="s">
        <v>22</v>
      </c>
      <c r="D255" s="92" t="s">
        <v>192</v>
      </c>
      <c r="E255" s="92" t="s">
        <v>4</v>
      </c>
      <c r="F255" s="92" t="s">
        <v>1</v>
      </c>
      <c r="G255" s="93">
        <f aca="true" t="shared" si="0" ref="G255:H258">G256</f>
        <v>36200</v>
      </c>
      <c r="H255" s="93">
        <f t="shared" si="0"/>
        <v>36200</v>
      </c>
    </row>
    <row r="256" spans="1:8" s="94" customFormat="1" ht="63" outlineLevel="3">
      <c r="A256" s="91" t="s">
        <v>660</v>
      </c>
      <c r="B256" s="92" t="s">
        <v>726</v>
      </c>
      <c r="C256" s="92" t="s">
        <v>22</v>
      </c>
      <c r="D256" s="92" t="s">
        <v>192</v>
      </c>
      <c r="E256" s="92" t="s">
        <v>6</v>
      </c>
      <c r="F256" s="92" t="s">
        <v>1</v>
      </c>
      <c r="G256" s="93">
        <f t="shared" si="0"/>
        <v>36200</v>
      </c>
      <c r="H256" s="93">
        <f t="shared" si="0"/>
        <v>36200</v>
      </c>
    </row>
    <row r="257" spans="1:8" s="94" customFormat="1" ht="31.5" outlineLevel="4">
      <c r="A257" s="91" t="s">
        <v>620</v>
      </c>
      <c r="B257" s="92" t="s">
        <v>726</v>
      </c>
      <c r="C257" s="92" t="s">
        <v>22</v>
      </c>
      <c r="D257" s="92" t="s">
        <v>192</v>
      </c>
      <c r="E257" s="92" t="s">
        <v>43</v>
      </c>
      <c r="F257" s="92" t="s">
        <v>1</v>
      </c>
      <c r="G257" s="93">
        <f t="shared" si="0"/>
        <v>36200</v>
      </c>
      <c r="H257" s="93">
        <f t="shared" si="0"/>
        <v>36200</v>
      </c>
    </row>
    <row r="258" spans="1:8" ht="63" outlineLevel="5">
      <c r="A258" s="95" t="s">
        <v>1101</v>
      </c>
      <c r="B258" s="96" t="s">
        <v>726</v>
      </c>
      <c r="C258" s="96" t="s">
        <v>22</v>
      </c>
      <c r="D258" s="96" t="s">
        <v>192</v>
      </c>
      <c r="E258" s="96" t="s">
        <v>193</v>
      </c>
      <c r="F258" s="96" t="s">
        <v>1</v>
      </c>
      <c r="G258" s="97">
        <f t="shared" si="0"/>
        <v>36200</v>
      </c>
      <c r="H258" s="97">
        <f t="shared" si="0"/>
        <v>36200</v>
      </c>
    </row>
    <row r="259" spans="1:8" ht="110.25" outlineLevel="6">
      <c r="A259" s="95" t="s">
        <v>460</v>
      </c>
      <c r="B259" s="96" t="s">
        <v>726</v>
      </c>
      <c r="C259" s="96" t="s">
        <v>22</v>
      </c>
      <c r="D259" s="96" t="s">
        <v>192</v>
      </c>
      <c r="E259" s="96" t="s">
        <v>194</v>
      </c>
      <c r="F259" s="96" t="s">
        <v>1</v>
      </c>
      <c r="G259" s="97">
        <f>G260+G261</f>
        <v>36200</v>
      </c>
      <c r="H259" s="97">
        <f>H260+H261</f>
        <v>36200</v>
      </c>
    </row>
    <row r="260" spans="1:8" ht="94.5" outlineLevel="7">
      <c r="A260" s="95" t="s">
        <v>712</v>
      </c>
      <c r="B260" s="96" t="s">
        <v>726</v>
      </c>
      <c r="C260" s="96" t="s">
        <v>22</v>
      </c>
      <c r="D260" s="96" t="s">
        <v>192</v>
      </c>
      <c r="E260" s="96" t="s">
        <v>194</v>
      </c>
      <c r="F260" s="96" t="s">
        <v>10</v>
      </c>
      <c r="G260" s="97">
        <v>32122.44</v>
      </c>
      <c r="H260" s="97">
        <f>G260</f>
        <v>32122.44</v>
      </c>
    </row>
    <row r="261" spans="1:8" ht="31.5" outlineLevel="7">
      <c r="A261" s="95" t="s">
        <v>697</v>
      </c>
      <c r="B261" s="96" t="s">
        <v>726</v>
      </c>
      <c r="C261" s="96" t="s">
        <v>22</v>
      </c>
      <c r="D261" s="96" t="s">
        <v>192</v>
      </c>
      <c r="E261" s="96" t="s">
        <v>194</v>
      </c>
      <c r="F261" s="96" t="s">
        <v>17</v>
      </c>
      <c r="G261" s="97">
        <v>4077.56</v>
      </c>
      <c r="H261" s="97">
        <f>G261</f>
        <v>4077.56</v>
      </c>
    </row>
    <row r="262" spans="1:8" s="94" customFormat="1" ht="15.75" outlineLevel="1">
      <c r="A262" s="91" t="s">
        <v>707</v>
      </c>
      <c r="B262" s="92" t="s">
        <v>726</v>
      </c>
      <c r="C262" s="92" t="s">
        <v>187</v>
      </c>
      <c r="D262" s="92" t="s">
        <v>3</v>
      </c>
      <c r="E262" s="92" t="s">
        <v>4</v>
      </c>
      <c r="F262" s="92" t="s">
        <v>1</v>
      </c>
      <c r="G262" s="93">
        <f>G263+G267</f>
        <v>9751564.61</v>
      </c>
      <c r="H262" s="93">
        <f>H267</f>
        <v>1466700</v>
      </c>
    </row>
    <row r="263" spans="1:8" s="94" customFormat="1" ht="15.75" outlineLevel="2">
      <c r="A263" s="91" t="s">
        <v>690</v>
      </c>
      <c r="B263" s="92" t="s">
        <v>726</v>
      </c>
      <c r="C263" s="92" t="s">
        <v>187</v>
      </c>
      <c r="D263" s="92" t="s">
        <v>2</v>
      </c>
      <c r="E263" s="92" t="s">
        <v>4</v>
      </c>
      <c r="F263" s="92" t="s">
        <v>1</v>
      </c>
      <c r="G263" s="93">
        <f>G264</f>
        <v>8284864.61</v>
      </c>
      <c r="H263" s="93"/>
    </row>
    <row r="264" spans="1:8" s="94" customFormat="1" ht="15.75" outlineLevel="3">
      <c r="A264" s="91" t="s">
        <v>493</v>
      </c>
      <c r="B264" s="92" t="s">
        <v>726</v>
      </c>
      <c r="C264" s="92" t="s">
        <v>187</v>
      </c>
      <c r="D264" s="92" t="s">
        <v>2</v>
      </c>
      <c r="E264" s="92" t="s">
        <v>11</v>
      </c>
      <c r="F264" s="92" t="s">
        <v>1</v>
      </c>
      <c r="G264" s="93">
        <f>G265</f>
        <v>8284864.61</v>
      </c>
      <c r="H264" s="93"/>
    </row>
    <row r="265" spans="1:8" ht="94.5" outlineLevel="6">
      <c r="A265" s="95" t="s">
        <v>475</v>
      </c>
      <c r="B265" s="96" t="s">
        <v>726</v>
      </c>
      <c r="C265" s="96" t="s">
        <v>187</v>
      </c>
      <c r="D265" s="96" t="s">
        <v>2</v>
      </c>
      <c r="E265" s="96" t="s">
        <v>375</v>
      </c>
      <c r="F265" s="96" t="s">
        <v>1</v>
      </c>
      <c r="G265" s="97">
        <f>G266</f>
        <v>8284864.61</v>
      </c>
      <c r="H265" s="97"/>
    </row>
    <row r="266" spans="1:8" ht="31.5" outlineLevel="7">
      <c r="A266" s="95" t="s">
        <v>698</v>
      </c>
      <c r="B266" s="96" t="s">
        <v>726</v>
      </c>
      <c r="C266" s="96" t="s">
        <v>187</v>
      </c>
      <c r="D266" s="96" t="s">
        <v>2</v>
      </c>
      <c r="E266" s="96" t="s">
        <v>375</v>
      </c>
      <c r="F266" s="96" t="s">
        <v>47</v>
      </c>
      <c r="G266" s="97">
        <v>8284864.61</v>
      </c>
      <c r="H266" s="97"/>
    </row>
    <row r="267" spans="1:8" s="94" customFormat="1" ht="15.75" outlineLevel="2">
      <c r="A267" s="91" t="s">
        <v>692</v>
      </c>
      <c r="B267" s="92" t="s">
        <v>726</v>
      </c>
      <c r="C267" s="92" t="s">
        <v>187</v>
      </c>
      <c r="D267" s="92" t="s">
        <v>22</v>
      </c>
      <c r="E267" s="92" t="s">
        <v>4</v>
      </c>
      <c r="F267" s="92" t="s">
        <v>1</v>
      </c>
      <c r="G267" s="93">
        <f>G268</f>
        <v>1466700</v>
      </c>
      <c r="H267" s="93">
        <f>H268</f>
        <v>1466700</v>
      </c>
    </row>
    <row r="268" spans="1:8" s="94" customFormat="1" ht="63" outlineLevel="3">
      <c r="A268" s="91" t="s">
        <v>660</v>
      </c>
      <c r="B268" s="92" t="s">
        <v>726</v>
      </c>
      <c r="C268" s="92" t="s">
        <v>187</v>
      </c>
      <c r="D268" s="92" t="s">
        <v>22</v>
      </c>
      <c r="E268" s="92" t="s">
        <v>6</v>
      </c>
      <c r="F268" s="92" t="s">
        <v>1</v>
      </c>
      <c r="G268" s="93">
        <f>G269</f>
        <v>1466700</v>
      </c>
      <c r="H268" s="93">
        <f>H269</f>
        <v>1466700</v>
      </c>
    </row>
    <row r="269" spans="1:8" s="94" customFormat="1" ht="31.5" outlineLevel="4">
      <c r="A269" s="91" t="s">
        <v>620</v>
      </c>
      <c r="B269" s="92" t="s">
        <v>726</v>
      </c>
      <c r="C269" s="92" t="s">
        <v>187</v>
      </c>
      <c r="D269" s="92" t="s">
        <v>22</v>
      </c>
      <c r="E269" s="92" t="s">
        <v>43</v>
      </c>
      <c r="F269" s="92" t="s">
        <v>1</v>
      </c>
      <c r="G269" s="93">
        <f>G270+G274</f>
        <v>1466700</v>
      </c>
      <c r="H269" s="93">
        <f>H270+H274</f>
        <v>1466700</v>
      </c>
    </row>
    <row r="270" spans="1:8" ht="47.25" outlineLevel="5">
      <c r="A270" s="95" t="s">
        <v>1102</v>
      </c>
      <c r="B270" s="96" t="s">
        <v>726</v>
      </c>
      <c r="C270" s="96" t="s">
        <v>187</v>
      </c>
      <c r="D270" s="96" t="s">
        <v>22</v>
      </c>
      <c r="E270" s="96" t="s">
        <v>401</v>
      </c>
      <c r="F270" s="96" t="s">
        <v>1</v>
      </c>
      <c r="G270" s="97">
        <f>G271</f>
        <v>1321500</v>
      </c>
      <c r="H270" s="97">
        <f>H271</f>
        <v>1321500</v>
      </c>
    </row>
    <row r="271" spans="1:8" ht="63" outlineLevel="6">
      <c r="A271" s="95" t="s">
        <v>487</v>
      </c>
      <c r="B271" s="96" t="s">
        <v>726</v>
      </c>
      <c r="C271" s="96" t="s">
        <v>187</v>
      </c>
      <c r="D271" s="96" t="s">
        <v>22</v>
      </c>
      <c r="E271" s="96" t="s">
        <v>402</v>
      </c>
      <c r="F271" s="96" t="s">
        <v>1</v>
      </c>
      <c r="G271" s="97">
        <f>G272+G273</f>
        <v>1321500</v>
      </c>
      <c r="H271" s="97">
        <f>H272+H273</f>
        <v>1321500</v>
      </c>
    </row>
    <row r="272" spans="1:8" ht="94.5" outlineLevel="7">
      <c r="A272" s="95" t="s">
        <v>712</v>
      </c>
      <c r="B272" s="96" t="s">
        <v>726</v>
      </c>
      <c r="C272" s="96" t="s">
        <v>187</v>
      </c>
      <c r="D272" s="96" t="s">
        <v>22</v>
      </c>
      <c r="E272" s="96" t="s">
        <v>402</v>
      </c>
      <c r="F272" s="96" t="s">
        <v>10</v>
      </c>
      <c r="G272" s="97">
        <v>1185628.17</v>
      </c>
      <c r="H272" s="97">
        <f>G272</f>
        <v>1185628.17</v>
      </c>
    </row>
    <row r="273" spans="1:8" ht="31.5" outlineLevel="7">
      <c r="A273" s="95" t="s">
        <v>697</v>
      </c>
      <c r="B273" s="96" t="s">
        <v>726</v>
      </c>
      <c r="C273" s="96" t="s">
        <v>187</v>
      </c>
      <c r="D273" s="96" t="s">
        <v>22</v>
      </c>
      <c r="E273" s="96" t="s">
        <v>402</v>
      </c>
      <c r="F273" s="96" t="s">
        <v>17</v>
      </c>
      <c r="G273" s="97">
        <v>135871.83</v>
      </c>
      <c r="H273" s="97">
        <f>G273</f>
        <v>135871.83</v>
      </c>
    </row>
    <row r="274" spans="1:8" ht="110.25" outlineLevel="5">
      <c r="A274" s="95" t="s">
        <v>1103</v>
      </c>
      <c r="B274" s="96" t="s">
        <v>726</v>
      </c>
      <c r="C274" s="96" t="s">
        <v>187</v>
      </c>
      <c r="D274" s="96" t="s">
        <v>22</v>
      </c>
      <c r="E274" s="96" t="s">
        <v>403</v>
      </c>
      <c r="F274" s="96" t="s">
        <v>1</v>
      </c>
      <c r="G274" s="97">
        <f>G275</f>
        <v>145200</v>
      </c>
      <c r="H274" s="97">
        <f>H275</f>
        <v>145200</v>
      </c>
    </row>
    <row r="275" spans="1:8" ht="126" outlineLevel="6">
      <c r="A275" s="95" t="s">
        <v>488</v>
      </c>
      <c r="B275" s="96" t="s">
        <v>726</v>
      </c>
      <c r="C275" s="96" t="s">
        <v>187</v>
      </c>
      <c r="D275" s="96" t="s">
        <v>22</v>
      </c>
      <c r="E275" s="96" t="s">
        <v>404</v>
      </c>
      <c r="F275" s="96" t="s">
        <v>1</v>
      </c>
      <c r="G275" s="97">
        <f>G276+G277</f>
        <v>145200</v>
      </c>
      <c r="H275" s="97">
        <f>H276+H277</f>
        <v>145200</v>
      </c>
    </row>
    <row r="276" spans="1:8" ht="94.5" outlineLevel="7">
      <c r="A276" s="95" t="s">
        <v>712</v>
      </c>
      <c r="B276" s="96" t="s">
        <v>726</v>
      </c>
      <c r="C276" s="96" t="s">
        <v>187</v>
      </c>
      <c r="D276" s="96" t="s">
        <v>22</v>
      </c>
      <c r="E276" s="96" t="s">
        <v>404</v>
      </c>
      <c r="F276" s="96" t="s">
        <v>10</v>
      </c>
      <c r="G276" s="97">
        <v>128488.7</v>
      </c>
      <c r="H276" s="97">
        <f>G276</f>
        <v>128488.7</v>
      </c>
    </row>
    <row r="277" spans="1:8" ht="31.5" outlineLevel="7">
      <c r="A277" s="95" t="s">
        <v>697</v>
      </c>
      <c r="B277" s="96" t="s">
        <v>726</v>
      </c>
      <c r="C277" s="96" t="s">
        <v>187</v>
      </c>
      <c r="D277" s="96" t="s">
        <v>22</v>
      </c>
      <c r="E277" s="96" t="s">
        <v>404</v>
      </c>
      <c r="F277" s="96" t="s">
        <v>17</v>
      </c>
      <c r="G277" s="97">
        <v>16711.3</v>
      </c>
      <c r="H277" s="97">
        <f>G277</f>
        <v>16711.3</v>
      </c>
    </row>
    <row r="278" spans="1:8" s="94" customFormat="1" ht="15.75" outlineLevel="1">
      <c r="A278" s="91" t="s">
        <v>709</v>
      </c>
      <c r="B278" s="92" t="s">
        <v>726</v>
      </c>
      <c r="C278" s="92" t="s">
        <v>192</v>
      </c>
      <c r="D278" s="92" t="s">
        <v>3</v>
      </c>
      <c r="E278" s="92" t="s">
        <v>4</v>
      </c>
      <c r="F278" s="92" t="s">
        <v>1</v>
      </c>
      <c r="G278" s="93">
        <v>1425000</v>
      </c>
      <c r="H278" s="93"/>
    </row>
    <row r="279" spans="1:8" s="94" customFormat="1" ht="15.75" outlineLevel="2">
      <c r="A279" s="91" t="s">
        <v>694</v>
      </c>
      <c r="B279" s="92" t="s">
        <v>726</v>
      </c>
      <c r="C279" s="92" t="s">
        <v>192</v>
      </c>
      <c r="D279" s="92" t="s">
        <v>5</v>
      </c>
      <c r="E279" s="92" t="s">
        <v>4</v>
      </c>
      <c r="F279" s="92" t="s">
        <v>1</v>
      </c>
      <c r="G279" s="93">
        <v>1425000</v>
      </c>
      <c r="H279" s="93"/>
    </row>
    <row r="280" spans="1:8" s="94" customFormat="1" ht="47.25" outlineLevel="3">
      <c r="A280" s="91" t="s">
        <v>663</v>
      </c>
      <c r="B280" s="92" t="s">
        <v>726</v>
      </c>
      <c r="C280" s="92" t="s">
        <v>192</v>
      </c>
      <c r="D280" s="92" t="s">
        <v>5</v>
      </c>
      <c r="E280" s="92" t="s">
        <v>90</v>
      </c>
      <c r="F280" s="92" t="s">
        <v>1</v>
      </c>
      <c r="G280" s="93">
        <v>1425000</v>
      </c>
      <c r="H280" s="93"/>
    </row>
    <row r="281" spans="1:8" s="94" customFormat="1" ht="78.75" outlineLevel="4">
      <c r="A281" s="91" t="s">
        <v>658</v>
      </c>
      <c r="B281" s="92" t="s">
        <v>726</v>
      </c>
      <c r="C281" s="92" t="s">
        <v>192</v>
      </c>
      <c r="D281" s="92" t="s">
        <v>5</v>
      </c>
      <c r="E281" s="92" t="s">
        <v>410</v>
      </c>
      <c r="F281" s="92" t="s">
        <v>1</v>
      </c>
      <c r="G281" s="93">
        <v>1425000</v>
      </c>
      <c r="H281" s="93"/>
    </row>
    <row r="282" spans="1:8" ht="63" outlineLevel="5">
      <c r="A282" s="95" t="s">
        <v>1104</v>
      </c>
      <c r="B282" s="96" t="s">
        <v>726</v>
      </c>
      <c r="C282" s="96" t="s">
        <v>192</v>
      </c>
      <c r="D282" s="96" t="s">
        <v>5</v>
      </c>
      <c r="E282" s="96" t="s">
        <v>411</v>
      </c>
      <c r="F282" s="96" t="s">
        <v>1</v>
      </c>
      <c r="G282" s="97">
        <v>1425000</v>
      </c>
      <c r="H282" s="97"/>
    </row>
    <row r="283" spans="1:8" ht="31.5" outlineLevel="6">
      <c r="A283" s="95" t="s">
        <v>444</v>
      </c>
      <c r="B283" s="96" t="s">
        <v>726</v>
      </c>
      <c r="C283" s="96" t="s">
        <v>192</v>
      </c>
      <c r="D283" s="96" t="s">
        <v>5</v>
      </c>
      <c r="E283" s="96" t="s">
        <v>412</v>
      </c>
      <c r="F283" s="96" t="s">
        <v>1</v>
      </c>
      <c r="G283" s="97">
        <v>1425000</v>
      </c>
      <c r="H283" s="97"/>
    </row>
    <row r="284" spans="1:8" ht="31.5" outlineLevel="7">
      <c r="A284" s="95" t="s">
        <v>697</v>
      </c>
      <c r="B284" s="96" t="s">
        <v>726</v>
      </c>
      <c r="C284" s="96" t="s">
        <v>192</v>
      </c>
      <c r="D284" s="96" t="s">
        <v>5</v>
      </c>
      <c r="E284" s="96" t="s">
        <v>412</v>
      </c>
      <c r="F284" s="96" t="s">
        <v>17</v>
      </c>
      <c r="G284" s="97">
        <v>1425000</v>
      </c>
      <c r="H284" s="97"/>
    </row>
    <row r="285" spans="1:8" s="94" customFormat="1" ht="31.5">
      <c r="A285" s="91" t="s">
        <v>739</v>
      </c>
      <c r="B285" s="92" t="s">
        <v>738</v>
      </c>
      <c r="C285" s="92" t="s">
        <v>3</v>
      </c>
      <c r="D285" s="92" t="s">
        <v>3</v>
      </c>
      <c r="E285" s="92" t="s">
        <v>4</v>
      </c>
      <c r="F285" s="92" t="s">
        <v>1</v>
      </c>
      <c r="G285" s="93">
        <f>G286+G368+G437+G529</f>
        <v>323698038.42</v>
      </c>
      <c r="H285" s="93">
        <f>H368+H529</f>
        <v>4382893.73</v>
      </c>
    </row>
    <row r="286" spans="1:8" s="94" customFormat="1" ht="15.75" outlineLevel="1">
      <c r="A286" s="91" t="s">
        <v>696</v>
      </c>
      <c r="B286" s="92" t="s">
        <v>738</v>
      </c>
      <c r="C286" s="92" t="s">
        <v>2</v>
      </c>
      <c r="D286" s="92" t="s">
        <v>3</v>
      </c>
      <c r="E286" s="92" t="s">
        <v>4</v>
      </c>
      <c r="F286" s="92" t="s">
        <v>1</v>
      </c>
      <c r="G286" s="93">
        <f>G287+G310</f>
        <v>50814940.45</v>
      </c>
      <c r="H286" s="93"/>
    </row>
    <row r="287" spans="1:8" s="94" customFormat="1" ht="78.75" outlineLevel="2">
      <c r="A287" s="91" t="s">
        <v>669</v>
      </c>
      <c r="B287" s="92" t="s">
        <v>738</v>
      </c>
      <c r="C287" s="92" t="s">
        <v>2</v>
      </c>
      <c r="D287" s="92" t="s">
        <v>22</v>
      </c>
      <c r="E287" s="92" t="s">
        <v>4</v>
      </c>
      <c r="F287" s="92" t="s">
        <v>1</v>
      </c>
      <c r="G287" s="93">
        <f>G288</f>
        <v>12299246.28</v>
      </c>
      <c r="H287" s="93"/>
    </row>
    <row r="288" spans="1:8" s="94" customFormat="1" ht="63" outlineLevel="3">
      <c r="A288" s="91" t="s">
        <v>660</v>
      </c>
      <c r="B288" s="92" t="s">
        <v>738</v>
      </c>
      <c r="C288" s="92" t="s">
        <v>2</v>
      </c>
      <c r="D288" s="92" t="s">
        <v>22</v>
      </c>
      <c r="E288" s="92" t="s">
        <v>6</v>
      </c>
      <c r="F288" s="92" t="s">
        <v>1</v>
      </c>
      <c r="G288" s="93">
        <f>G289+G298</f>
        <v>12299246.28</v>
      </c>
      <c r="H288" s="93"/>
    </row>
    <row r="289" spans="1:8" s="94" customFormat="1" ht="47.25" outlineLevel="4">
      <c r="A289" s="91" t="s">
        <v>621</v>
      </c>
      <c r="B289" s="92" t="s">
        <v>738</v>
      </c>
      <c r="C289" s="92" t="s">
        <v>2</v>
      </c>
      <c r="D289" s="92" t="s">
        <v>22</v>
      </c>
      <c r="E289" s="92" t="s">
        <v>51</v>
      </c>
      <c r="F289" s="92" t="s">
        <v>1</v>
      </c>
      <c r="G289" s="93">
        <f>G290</f>
        <v>12046134.84</v>
      </c>
      <c r="H289" s="93"/>
    </row>
    <row r="290" spans="1:8" ht="31.5" outlineLevel="5">
      <c r="A290" s="95" t="s">
        <v>1105</v>
      </c>
      <c r="B290" s="96" t="s">
        <v>738</v>
      </c>
      <c r="C290" s="96" t="s">
        <v>2</v>
      </c>
      <c r="D290" s="96" t="s">
        <v>22</v>
      </c>
      <c r="E290" s="96" t="s">
        <v>52</v>
      </c>
      <c r="F290" s="96" t="s">
        <v>1</v>
      </c>
      <c r="G290" s="97">
        <f>G291+G293+G296</f>
        <v>12046134.84</v>
      </c>
      <c r="H290" s="97"/>
    </row>
    <row r="291" spans="1:8" ht="31.5" outlineLevel="6">
      <c r="A291" s="95" t="s">
        <v>437</v>
      </c>
      <c r="B291" s="96" t="s">
        <v>738</v>
      </c>
      <c r="C291" s="96" t="s">
        <v>2</v>
      </c>
      <c r="D291" s="96" t="s">
        <v>22</v>
      </c>
      <c r="E291" s="96" t="s">
        <v>53</v>
      </c>
      <c r="F291" s="96" t="s">
        <v>1</v>
      </c>
      <c r="G291" s="97">
        <f>G292</f>
        <v>11794269.84</v>
      </c>
      <c r="H291" s="97"/>
    </row>
    <row r="292" spans="1:8" ht="94.5" outlineLevel="7">
      <c r="A292" s="95" t="s">
        <v>712</v>
      </c>
      <c r="B292" s="96" t="s">
        <v>738</v>
      </c>
      <c r="C292" s="96" t="s">
        <v>2</v>
      </c>
      <c r="D292" s="96" t="s">
        <v>22</v>
      </c>
      <c r="E292" s="96" t="s">
        <v>53</v>
      </c>
      <c r="F292" s="96" t="s">
        <v>10</v>
      </c>
      <c r="G292" s="97">
        <v>11794269.84</v>
      </c>
      <c r="H292" s="97"/>
    </row>
    <row r="293" spans="1:8" ht="31.5" outlineLevel="6">
      <c r="A293" s="95" t="s">
        <v>433</v>
      </c>
      <c r="B293" s="96" t="s">
        <v>738</v>
      </c>
      <c r="C293" s="96" t="s">
        <v>2</v>
      </c>
      <c r="D293" s="96" t="s">
        <v>22</v>
      </c>
      <c r="E293" s="96" t="s">
        <v>54</v>
      </c>
      <c r="F293" s="96" t="s">
        <v>1</v>
      </c>
      <c r="G293" s="97">
        <f>G294+G295</f>
        <v>2900</v>
      </c>
      <c r="H293" s="97"/>
    </row>
    <row r="294" spans="1:8" ht="94.5" outlineLevel="7">
      <c r="A294" s="95" t="s">
        <v>712</v>
      </c>
      <c r="B294" s="96" t="s">
        <v>738</v>
      </c>
      <c r="C294" s="96" t="s">
        <v>2</v>
      </c>
      <c r="D294" s="96" t="s">
        <v>22</v>
      </c>
      <c r="E294" s="96" t="s">
        <v>54</v>
      </c>
      <c r="F294" s="96" t="s">
        <v>10</v>
      </c>
      <c r="G294" s="97">
        <v>900</v>
      </c>
      <c r="H294" s="97"/>
    </row>
    <row r="295" spans="1:8" ht="31.5" outlineLevel="7">
      <c r="A295" s="95" t="s">
        <v>697</v>
      </c>
      <c r="B295" s="96" t="s">
        <v>738</v>
      </c>
      <c r="C295" s="96" t="s">
        <v>2</v>
      </c>
      <c r="D295" s="96" t="s">
        <v>22</v>
      </c>
      <c r="E295" s="96" t="s">
        <v>54</v>
      </c>
      <c r="F295" s="96" t="s">
        <v>17</v>
      </c>
      <c r="G295" s="97">
        <f>2000</f>
        <v>2000</v>
      </c>
      <c r="H295" s="97"/>
    </row>
    <row r="296" spans="1:8" ht="78.75" outlineLevel="6">
      <c r="A296" s="95" t="s">
        <v>435</v>
      </c>
      <c r="B296" s="96" t="s">
        <v>738</v>
      </c>
      <c r="C296" s="96" t="s">
        <v>2</v>
      </c>
      <c r="D296" s="96" t="s">
        <v>22</v>
      </c>
      <c r="E296" s="96" t="s">
        <v>55</v>
      </c>
      <c r="F296" s="96" t="s">
        <v>1</v>
      </c>
      <c r="G296" s="97">
        <f>G297</f>
        <v>248965</v>
      </c>
      <c r="H296" s="97"/>
    </row>
    <row r="297" spans="1:8" ht="94.5" outlineLevel="7">
      <c r="A297" s="95" t="s">
        <v>712</v>
      </c>
      <c r="B297" s="96" t="s">
        <v>738</v>
      </c>
      <c r="C297" s="96" t="s">
        <v>2</v>
      </c>
      <c r="D297" s="96" t="s">
        <v>22</v>
      </c>
      <c r="E297" s="96" t="s">
        <v>55</v>
      </c>
      <c r="F297" s="96" t="s">
        <v>10</v>
      </c>
      <c r="G297" s="97">
        <v>248965</v>
      </c>
      <c r="H297" s="97"/>
    </row>
    <row r="298" spans="1:8" s="94" customFormat="1" ht="31.5" outlineLevel="4">
      <c r="A298" s="91" t="s">
        <v>617</v>
      </c>
      <c r="B298" s="92" t="s">
        <v>738</v>
      </c>
      <c r="C298" s="92" t="s">
        <v>2</v>
      </c>
      <c r="D298" s="92" t="s">
        <v>22</v>
      </c>
      <c r="E298" s="92" t="s">
        <v>7</v>
      </c>
      <c r="F298" s="92" t="s">
        <v>1</v>
      </c>
      <c r="G298" s="93">
        <f>G299+G303+G306</f>
        <v>253111.44</v>
      </c>
      <c r="H298" s="93"/>
    </row>
    <row r="299" spans="1:8" ht="63" outlineLevel="5">
      <c r="A299" s="95" t="s">
        <v>1075</v>
      </c>
      <c r="B299" s="96" t="s">
        <v>738</v>
      </c>
      <c r="C299" s="96" t="s">
        <v>2</v>
      </c>
      <c r="D299" s="96" t="s">
        <v>22</v>
      </c>
      <c r="E299" s="96" t="s">
        <v>15</v>
      </c>
      <c r="F299" s="96" t="s">
        <v>1</v>
      </c>
      <c r="G299" s="97">
        <f>G300</f>
        <v>81201.4</v>
      </c>
      <c r="H299" s="97"/>
    </row>
    <row r="300" spans="1:8" ht="31.5" outlineLevel="6">
      <c r="A300" s="95" t="s">
        <v>433</v>
      </c>
      <c r="B300" s="96" t="s">
        <v>738</v>
      </c>
      <c r="C300" s="96" t="s">
        <v>2</v>
      </c>
      <c r="D300" s="96" t="s">
        <v>22</v>
      </c>
      <c r="E300" s="96" t="s">
        <v>16</v>
      </c>
      <c r="F300" s="96" t="s">
        <v>1</v>
      </c>
      <c r="G300" s="97">
        <f>G302+G301</f>
        <v>81201.4</v>
      </c>
      <c r="H300" s="97"/>
    </row>
    <row r="301" spans="1:8" ht="94.5" outlineLevel="7">
      <c r="A301" s="95" t="s">
        <v>712</v>
      </c>
      <c r="B301" s="96" t="s">
        <v>738</v>
      </c>
      <c r="C301" s="96" t="s">
        <v>2</v>
      </c>
      <c r="D301" s="96" t="s">
        <v>22</v>
      </c>
      <c r="E301" s="96" t="s">
        <v>16</v>
      </c>
      <c r="F301" s="96" t="s">
        <v>10</v>
      </c>
      <c r="G301" s="97">
        <v>13200</v>
      </c>
      <c r="H301" s="97"/>
    </row>
    <row r="302" spans="1:8" ht="31.5" outlineLevel="7">
      <c r="A302" s="95" t="s">
        <v>697</v>
      </c>
      <c r="B302" s="96" t="s">
        <v>738</v>
      </c>
      <c r="C302" s="96" t="s">
        <v>2</v>
      </c>
      <c r="D302" s="96" t="s">
        <v>22</v>
      </c>
      <c r="E302" s="96" t="s">
        <v>16</v>
      </c>
      <c r="F302" s="96" t="s">
        <v>17</v>
      </c>
      <c r="G302" s="97">
        <f>70001.4-2000</f>
        <v>68001.4</v>
      </c>
      <c r="H302" s="97"/>
    </row>
    <row r="303" spans="1:8" ht="15.75" outlineLevel="5">
      <c r="A303" s="95" t="s">
        <v>1076</v>
      </c>
      <c r="B303" s="96" t="s">
        <v>738</v>
      </c>
      <c r="C303" s="96" t="s">
        <v>2</v>
      </c>
      <c r="D303" s="96" t="s">
        <v>22</v>
      </c>
      <c r="E303" s="96" t="s">
        <v>18</v>
      </c>
      <c r="F303" s="96" t="s">
        <v>1</v>
      </c>
      <c r="G303" s="97">
        <f>G304</f>
        <v>78000</v>
      </c>
      <c r="H303" s="97"/>
    </row>
    <row r="304" spans="1:8" ht="31.5" outlineLevel="6">
      <c r="A304" s="95" t="s">
        <v>433</v>
      </c>
      <c r="B304" s="96" t="s">
        <v>738</v>
      </c>
      <c r="C304" s="96" t="s">
        <v>2</v>
      </c>
      <c r="D304" s="96" t="s">
        <v>22</v>
      </c>
      <c r="E304" s="96" t="s">
        <v>19</v>
      </c>
      <c r="F304" s="96" t="s">
        <v>1</v>
      </c>
      <c r="G304" s="97">
        <f>G305</f>
        <v>78000</v>
      </c>
      <c r="H304" s="97"/>
    </row>
    <row r="305" spans="1:8" ht="31.5" outlineLevel="7">
      <c r="A305" s="95" t="s">
        <v>697</v>
      </c>
      <c r="B305" s="96" t="s">
        <v>738</v>
      </c>
      <c r="C305" s="96" t="s">
        <v>2</v>
      </c>
      <c r="D305" s="96" t="s">
        <v>22</v>
      </c>
      <c r="E305" s="96" t="s">
        <v>19</v>
      </c>
      <c r="F305" s="96" t="s">
        <v>17</v>
      </c>
      <c r="G305" s="97">
        <v>78000</v>
      </c>
      <c r="H305" s="97"/>
    </row>
    <row r="306" spans="1:8" ht="47.25" outlineLevel="5">
      <c r="A306" s="95" t="s">
        <v>1074</v>
      </c>
      <c r="B306" s="96" t="s">
        <v>738</v>
      </c>
      <c r="C306" s="96" t="s">
        <v>2</v>
      </c>
      <c r="D306" s="96" t="s">
        <v>22</v>
      </c>
      <c r="E306" s="96" t="s">
        <v>8</v>
      </c>
      <c r="F306" s="96" t="s">
        <v>1</v>
      </c>
      <c r="G306" s="97">
        <f>G307</f>
        <v>93910.04000000001</v>
      </c>
      <c r="H306" s="97"/>
    </row>
    <row r="307" spans="1:8" ht="31.5" outlineLevel="6">
      <c r="A307" s="95" t="s">
        <v>433</v>
      </c>
      <c r="B307" s="96" t="s">
        <v>738</v>
      </c>
      <c r="C307" s="96" t="s">
        <v>2</v>
      </c>
      <c r="D307" s="96" t="s">
        <v>22</v>
      </c>
      <c r="E307" s="96" t="s">
        <v>9</v>
      </c>
      <c r="F307" s="96" t="s">
        <v>1</v>
      </c>
      <c r="G307" s="97">
        <f>G308+G309</f>
        <v>93910.04000000001</v>
      </c>
      <c r="H307" s="97"/>
    </row>
    <row r="308" spans="1:8" ht="94.5" outlineLevel="7">
      <c r="A308" s="95" t="s">
        <v>712</v>
      </c>
      <c r="B308" s="96" t="s">
        <v>738</v>
      </c>
      <c r="C308" s="96" t="s">
        <v>2</v>
      </c>
      <c r="D308" s="96" t="s">
        <v>22</v>
      </c>
      <c r="E308" s="96" t="s">
        <v>9</v>
      </c>
      <c r="F308" s="96" t="s">
        <v>10</v>
      </c>
      <c r="G308" s="97">
        <v>48910.04</v>
      </c>
      <c r="H308" s="97"/>
    </row>
    <row r="309" spans="1:8" ht="31.5" outlineLevel="7">
      <c r="A309" s="95" t="s">
        <v>697</v>
      </c>
      <c r="B309" s="96" t="s">
        <v>738</v>
      </c>
      <c r="C309" s="96" t="s">
        <v>2</v>
      </c>
      <c r="D309" s="96" t="s">
        <v>22</v>
      </c>
      <c r="E309" s="96" t="s">
        <v>9</v>
      </c>
      <c r="F309" s="96" t="s">
        <v>17</v>
      </c>
      <c r="G309" s="97">
        <v>45000</v>
      </c>
      <c r="H309" s="97"/>
    </row>
    <row r="310" spans="1:8" s="94" customFormat="1" ht="15.75" outlineLevel="2">
      <c r="A310" s="91" t="s">
        <v>672</v>
      </c>
      <c r="B310" s="92" t="s">
        <v>738</v>
      </c>
      <c r="C310" s="92" t="s">
        <v>2</v>
      </c>
      <c r="D310" s="92" t="s">
        <v>66</v>
      </c>
      <c r="E310" s="92" t="s">
        <v>4</v>
      </c>
      <c r="F310" s="92" t="s">
        <v>1</v>
      </c>
      <c r="G310" s="93">
        <f>G311+G316+G323+G331+G362</f>
        <v>38515694.17</v>
      </c>
      <c r="H310" s="93"/>
    </row>
    <row r="311" spans="1:8" s="94" customFormat="1" ht="47.25" outlineLevel="3">
      <c r="A311" s="91" t="s">
        <v>662</v>
      </c>
      <c r="B311" s="92" t="s">
        <v>738</v>
      </c>
      <c r="C311" s="92" t="s">
        <v>2</v>
      </c>
      <c r="D311" s="92" t="s">
        <v>66</v>
      </c>
      <c r="E311" s="92" t="s">
        <v>71</v>
      </c>
      <c r="F311" s="92" t="s">
        <v>1</v>
      </c>
      <c r="G311" s="93">
        <f>G312</f>
        <v>287000</v>
      </c>
      <c r="H311" s="93"/>
    </row>
    <row r="312" spans="1:8" s="94" customFormat="1" ht="47.25" outlineLevel="4">
      <c r="A312" s="91" t="s">
        <v>625</v>
      </c>
      <c r="B312" s="92" t="s">
        <v>738</v>
      </c>
      <c r="C312" s="92" t="s">
        <v>2</v>
      </c>
      <c r="D312" s="92" t="s">
        <v>66</v>
      </c>
      <c r="E312" s="92" t="s">
        <v>77</v>
      </c>
      <c r="F312" s="92" t="s">
        <v>1</v>
      </c>
      <c r="G312" s="93">
        <f>G313</f>
        <v>287000</v>
      </c>
      <c r="H312" s="93"/>
    </row>
    <row r="313" spans="1:8" ht="63" outlineLevel="5">
      <c r="A313" s="95" t="s">
        <v>1106</v>
      </c>
      <c r="B313" s="96" t="s">
        <v>738</v>
      </c>
      <c r="C313" s="96" t="s">
        <v>2</v>
      </c>
      <c r="D313" s="96" t="s">
        <v>66</v>
      </c>
      <c r="E313" s="96" t="s">
        <v>78</v>
      </c>
      <c r="F313" s="96" t="s">
        <v>1</v>
      </c>
      <c r="G313" s="97">
        <f>G314</f>
        <v>287000</v>
      </c>
      <c r="H313" s="97"/>
    </row>
    <row r="314" spans="1:8" ht="31.5" outlineLevel="6">
      <c r="A314" s="95" t="s">
        <v>444</v>
      </c>
      <c r="B314" s="96" t="s">
        <v>738</v>
      </c>
      <c r="C314" s="96" t="s">
        <v>2</v>
      </c>
      <c r="D314" s="96" t="s">
        <v>66</v>
      </c>
      <c r="E314" s="96" t="s">
        <v>79</v>
      </c>
      <c r="F314" s="96" t="s">
        <v>1</v>
      </c>
      <c r="G314" s="97">
        <f>G315</f>
        <v>287000</v>
      </c>
      <c r="H314" s="97"/>
    </row>
    <row r="315" spans="1:8" ht="31.5" outlineLevel="7">
      <c r="A315" s="95" t="s">
        <v>697</v>
      </c>
      <c r="B315" s="96" t="s">
        <v>738</v>
      </c>
      <c r="C315" s="96" t="s">
        <v>2</v>
      </c>
      <c r="D315" s="96" t="s">
        <v>66</v>
      </c>
      <c r="E315" s="96" t="s">
        <v>79</v>
      </c>
      <c r="F315" s="96" t="s">
        <v>17</v>
      </c>
      <c r="G315" s="97">
        <v>287000</v>
      </c>
      <c r="H315" s="97"/>
    </row>
    <row r="316" spans="1:8" s="94" customFormat="1" ht="63" outlineLevel="4">
      <c r="A316" s="91" t="s">
        <v>627</v>
      </c>
      <c r="B316" s="92" t="s">
        <v>738</v>
      </c>
      <c r="C316" s="92" t="s">
        <v>2</v>
      </c>
      <c r="D316" s="92" t="s">
        <v>66</v>
      </c>
      <c r="E316" s="92" t="s">
        <v>83</v>
      </c>
      <c r="F316" s="92" t="s">
        <v>1</v>
      </c>
      <c r="G316" s="93">
        <f>G317+G320</f>
        <v>150500</v>
      </c>
      <c r="H316" s="93"/>
    </row>
    <row r="317" spans="1:8" ht="47.25" outlineLevel="5">
      <c r="A317" s="95" t="s">
        <v>1107</v>
      </c>
      <c r="B317" s="96" t="s">
        <v>738</v>
      </c>
      <c r="C317" s="96" t="s">
        <v>2</v>
      </c>
      <c r="D317" s="96" t="s">
        <v>66</v>
      </c>
      <c r="E317" s="96" t="s">
        <v>84</v>
      </c>
      <c r="F317" s="96" t="s">
        <v>1</v>
      </c>
      <c r="G317" s="97">
        <f>G318</f>
        <v>50500</v>
      </c>
      <c r="H317" s="97"/>
    </row>
    <row r="318" spans="1:8" ht="31.5" outlineLevel="6">
      <c r="A318" s="95" t="s">
        <v>444</v>
      </c>
      <c r="B318" s="96" t="s">
        <v>738</v>
      </c>
      <c r="C318" s="96" t="s">
        <v>2</v>
      </c>
      <c r="D318" s="96" t="s">
        <v>66</v>
      </c>
      <c r="E318" s="96" t="s">
        <v>85</v>
      </c>
      <c r="F318" s="96" t="s">
        <v>1</v>
      </c>
      <c r="G318" s="97">
        <f>G319</f>
        <v>50500</v>
      </c>
      <c r="H318" s="97"/>
    </row>
    <row r="319" spans="1:8" ht="31.5" outlineLevel="7">
      <c r="A319" s="95" t="s">
        <v>697</v>
      </c>
      <c r="B319" s="96" t="s">
        <v>738</v>
      </c>
      <c r="C319" s="96" t="s">
        <v>2</v>
      </c>
      <c r="D319" s="96" t="s">
        <v>66</v>
      </c>
      <c r="E319" s="96" t="s">
        <v>85</v>
      </c>
      <c r="F319" s="96" t="s">
        <v>17</v>
      </c>
      <c r="G319" s="97">
        <v>50500</v>
      </c>
      <c r="H319" s="97"/>
    </row>
    <row r="320" spans="1:8" ht="31.5" outlineLevel="5">
      <c r="A320" s="95" t="s">
        <v>1108</v>
      </c>
      <c r="B320" s="96" t="s">
        <v>738</v>
      </c>
      <c r="C320" s="96" t="s">
        <v>2</v>
      </c>
      <c r="D320" s="96" t="s">
        <v>66</v>
      </c>
      <c r="E320" s="96" t="s">
        <v>86</v>
      </c>
      <c r="F320" s="96" t="s">
        <v>1</v>
      </c>
      <c r="G320" s="97">
        <f>G321</f>
        <v>100000</v>
      </c>
      <c r="H320" s="97"/>
    </row>
    <row r="321" spans="1:8" ht="31.5" outlineLevel="6">
      <c r="A321" s="95" t="s">
        <v>444</v>
      </c>
      <c r="B321" s="96" t="s">
        <v>738</v>
      </c>
      <c r="C321" s="96" t="s">
        <v>2</v>
      </c>
      <c r="D321" s="96" t="s">
        <v>66</v>
      </c>
      <c r="E321" s="96" t="s">
        <v>87</v>
      </c>
      <c r="F321" s="96" t="s">
        <v>1</v>
      </c>
      <c r="G321" s="97">
        <f>G322</f>
        <v>100000</v>
      </c>
      <c r="H321" s="97"/>
    </row>
    <row r="322" spans="1:8" ht="31.5" outlineLevel="7">
      <c r="A322" s="95" t="s">
        <v>697</v>
      </c>
      <c r="B322" s="96" t="s">
        <v>738</v>
      </c>
      <c r="C322" s="96" t="s">
        <v>2</v>
      </c>
      <c r="D322" s="96" t="s">
        <v>66</v>
      </c>
      <c r="E322" s="96" t="s">
        <v>87</v>
      </c>
      <c r="F322" s="96" t="s">
        <v>17</v>
      </c>
      <c r="G322" s="97">
        <v>100000</v>
      </c>
      <c r="H322" s="97"/>
    </row>
    <row r="323" spans="1:8" s="94" customFormat="1" ht="47.25" outlineLevel="3">
      <c r="A323" s="91" t="s">
        <v>663</v>
      </c>
      <c r="B323" s="92" t="s">
        <v>738</v>
      </c>
      <c r="C323" s="92" t="s">
        <v>2</v>
      </c>
      <c r="D323" s="92" t="s">
        <v>66</v>
      </c>
      <c r="E323" s="92" t="s">
        <v>90</v>
      </c>
      <c r="F323" s="92" t="s">
        <v>1</v>
      </c>
      <c r="G323" s="93">
        <f>G324</f>
        <v>1444165.32</v>
      </c>
      <c r="H323" s="93"/>
    </row>
    <row r="324" spans="1:8" s="94" customFormat="1" ht="47.25" outlineLevel="4">
      <c r="A324" s="91" t="s">
        <v>628</v>
      </c>
      <c r="B324" s="92" t="s">
        <v>738</v>
      </c>
      <c r="C324" s="92" t="s">
        <v>2</v>
      </c>
      <c r="D324" s="92" t="s">
        <v>66</v>
      </c>
      <c r="E324" s="92" t="s">
        <v>91</v>
      </c>
      <c r="F324" s="92" t="s">
        <v>1</v>
      </c>
      <c r="G324" s="93">
        <f>G325+G328</f>
        <v>1444165.32</v>
      </c>
      <c r="H324" s="93"/>
    </row>
    <row r="325" spans="1:8" ht="47.25" outlineLevel="5">
      <c r="A325" s="95" t="s">
        <v>1078</v>
      </c>
      <c r="B325" s="96" t="s">
        <v>738</v>
      </c>
      <c r="C325" s="96" t="s">
        <v>2</v>
      </c>
      <c r="D325" s="96" t="s">
        <v>66</v>
      </c>
      <c r="E325" s="96" t="s">
        <v>94</v>
      </c>
      <c r="F325" s="96" t="s">
        <v>1</v>
      </c>
      <c r="G325" s="97">
        <f>G326</f>
        <v>728975.4</v>
      </c>
      <c r="H325" s="97"/>
    </row>
    <row r="326" spans="1:8" ht="31.5" outlineLevel="6">
      <c r="A326" s="95" t="s">
        <v>444</v>
      </c>
      <c r="B326" s="96" t="s">
        <v>738</v>
      </c>
      <c r="C326" s="96" t="s">
        <v>2</v>
      </c>
      <c r="D326" s="96" t="s">
        <v>66</v>
      </c>
      <c r="E326" s="96" t="s">
        <v>95</v>
      </c>
      <c r="F326" s="96" t="s">
        <v>1</v>
      </c>
      <c r="G326" s="97">
        <f>G327</f>
        <v>728975.4</v>
      </c>
      <c r="H326" s="97"/>
    </row>
    <row r="327" spans="1:8" ht="31.5" outlineLevel="7">
      <c r="A327" s="95" t="s">
        <v>697</v>
      </c>
      <c r="B327" s="96" t="s">
        <v>738</v>
      </c>
      <c r="C327" s="96" t="s">
        <v>2</v>
      </c>
      <c r="D327" s="96" t="s">
        <v>66</v>
      </c>
      <c r="E327" s="96" t="s">
        <v>95</v>
      </c>
      <c r="F327" s="96" t="s">
        <v>17</v>
      </c>
      <c r="G327" s="97">
        <v>728975.4</v>
      </c>
      <c r="H327" s="97"/>
    </row>
    <row r="328" spans="1:8" ht="31.5" outlineLevel="5">
      <c r="A328" s="95" t="s">
        <v>1086</v>
      </c>
      <c r="B328" s="96" t="s">
        <v>738</v>
      </c>
      <c r="C328" s="96" t="s">
        <v>2</v>
      </c>
      <c r="D328" s="96" t="s">
        <v>66</v>
      </c>
      <c r="E328" s="96" t="s">
        <v>100</v>
      </c>
      <c r="F328" s="96" t="s">
        <v>1</v>
      </c>
      <c r="G328" s="97">
        <f>G329</f>
        <v>715189.92</v>
      </c>
      <c r="H328" s="97"/>
    </row>
    <row r="329" spans="1:8" ht="31.5" outlineLevel="6">
      <c r="A329" s="95" t="s">
        <v>444</v>
      </c>
      <c r="B329" s="96" t="s">
        <v>738</v>
      </c>
      <c r="C329" s="96" t="s">
        <v>2</v>
      </c>
      <c r="D329" s="96" t="s">
        <v>66</v>
      </c>
      <c r="E329" s="96" t="s">
        <v>101</v>
      </c>
      <c r="F329" s="96" t="s">
        <v>1</v>
      </c>
      <c r="G329" s="97">
        <f>G330</f>
        <v>715189.92</v>
      </c>
      <c r="H329" s="97"/>
    </row>
    <row r="330" spans="1:8" ht="31.5" outlineLevel="7">
      <c r="A330" s="95" t="s">
        <v>697</v>
      </c>
      <c r="B330" s="96" t="s">
        <v>738</v>
      </c>
      <c r="C330" s="96" t="s">
        <v>2</v>
      </c>
      <c r="D330" s="96" t="s">
        <v>66</v>
      </c>
      <c r="E330" s="96" t="s">
        <v>101</v>
      </c>
      <c r="F330" s="96" t="s">
        <v>17</v>
      </c>
      <c r="G330" s="97">
        <v>715189.92</v>
      </c>
      <c r="H330" s="97"/>
    </row>
    <row r="331" spans="1:8" s="94" customFormat="1" ht="63" outlineLevel="3">
      <c r="A331" s="91" t="s">
        <v>660</v>
      </c>
      <c r="B331" s="92" t="s">
        <v>738</v>
      </c>
      <c r="C331" s="92" t="s">
        <v>2</v>
      </c>
      <c r="D331" s="92" t="s">
        <v>66</v>
      </c>
      <c r="E331" s="92" t="s">
        <v>6</v>
      </c>
      <c r="F331" s="92" t="s">
        <v>1</v>
      </c>
      <c r="G331" s="93">
        <f>G332+G336+G358</f>
        <v>27631246.509999998</v>
      </c>
      <c r="H331" s="93"/>
    </row>
    <row r="332" spans="1:8" s="94" customFormat="1" ht="47.25" outlineLevel="4">
      <c r="A332" s="91" t="s">
        <v>621</v>
      </c>
      <c r="B332" s="92" t="s">
        <v>738</v>
      </c>
      <c r="C332" s="92" t="s">
        <v>2</v>
      </c>
      <c r="D332" s="92" t="s">
        <v>66</v>
      </c>
      <c r="E332" s="92" t="s">
        <v>51</v>
      </c>
      <c r="F332" s="92" t="s">
        <v>1</v>
      </c>
      <c r="G332" s="93">
        <f>G333</f>
        <v>135525.02000000002</v>
      </c>
      <c r="H332" s="93"/>
    </row>
    <row r="333" spans="1:8" ht="78.75" outlineLevel="5">
      <c r="A333" s="95" t="s">
        <v>1109</v>
      </c>
      <c r="B333" s="96" t="s">
        <v>738</v>
      </c>
      <c r="C333" s="96" t="s">
        <v>2</v>
      </c>
      <c r="D333" s="96" t="s">
        <v>66</v>
      </c>
      <c r="E333" s="96" t="s">
        <v>113</v>
      </c>
      <c r="F333" s="96" t="s">
        <v>1</v>
      </c>
      <c r="G333" s="97">
        <f>G334</f>
        <v>135525.02000000002</v>
      </c>
      <c r="H333" s="97"/>
    </row>
    <row r="334" spans="1:8" ht="47.25" outlineLevel="6">
      <c r="A334" s="95" t="s">
        <v>449</v>
      </c>
      <c r="B334" s="96" t="s">
        <v>738</v>
      </c>
      <c r="C334" s="96" t="s">
        <v>2</v>
      </c>
      <c r="D334" s="96" t="s">
        <v>66</v>
      </c>
      <c r="E334" s="96" t="s">
        <v>114</v>
      </c>
      <c r="F334" s="96" t="s">
        <v>1</v>
      </c>
      <c r="G334" s="97">
        <f>G335</f>
        <v>135525.02000000002</v>
      </c>
      <c r="H334" s="97"/>
    </row>
    <row r="335" spans="1:8" ht="31.5" outlineLevel="7">
      <c r="A335" s="95" t="s">
        <v>697</v>
      </c>
      <c r="B335" s="96" t="s">
        <v>738</v>
      </c>
      <c r="C335" s="96" t="s">
        <v>2</v>
      </c>
      <c r="D335" s="96" t="s">
        <v>66</v>
      </c>
      <c r="E335" s="96" t="s">
        <v>114</v>
      </c>
      <c r="F335" s="96" t="s">
        <v>17</v>
      </c>
      <c r="G335" s="97">
        <f>415525.02-280000</f>
        <v>135525.02000000002</v>
      </c>
      <c r="H335" s="97"/>
    </row>
    <row r="336" spans="1:8" s="94" customFormat="1" ht="63" outlineLevel="4">
      <c r="A336" s="91" t="s">
        <v>631</v>
      </c>
      <c r="B336" s="92" t="s">
        <v>738</v>
      </c>
      <c r="C336" s="92" t="s">
        <v>2</v>
      </c>
      <c r="D336" s="92" t="s">
        <v>66</v>
      </c>
      <c r="E336" s="92" t="s">
        <v>119</v>
      </c>
      <c r="F336" s="92" t="s">
        <v>1</v>
      </c>
      <c r="G336" s="93">
        <f>G337+G344+G347+G351+G355</f>
        <v>27396965.49</v>
      </c>
      <c r="H336" s="93"/>
    </row>
    <row r="337" spans="1:8" ht="110.25" outlineLevel="5">
      <c r="A337" s="95" t="s">
        <v>1110</v>
      </c>
      <c r="B337" s="96" t="s">
        <v>738</v>
      </c>
      <c r="C337" s="96" t="s">
        <v>2</v>
      </c>
      <c r="D337" s="96" t="s">
        <v>66</v>
      </c>
      <c r="E337" s="96" t="s">
        <v>120</v>
      </c>
      <c r="F337" s="96" t="s">
        <v>1</v>
      </c>
      <c r="G337" s="97">
        <f>G338+G342</f>
        <v>19184396.09</v>
      </c>
      <c r="H337" s="97"/>
    </row>
    <row r="338" spans="1:8" ht="78.75" outlineLevel="6">
      <c r="A338" s="95" t="s">
        <v>446</v>
      </c>
      <c r="B338" s="96" t="s">
        <v>738</v>
      </c>
      <c r="C338" s="96" t="s">
        <v>2</v>
      </c>
      <c r="D338" s="96" t="s">
        <v>66</v>
      </c>
      <c r="E338" s="96" t="s">
        <v>121</v>
      </c>
      <c r="F338" s="96" t="s">
        <v>1</v>
      </c>
      <c r="G338" s="97">
        <f>G339+G340+G341</f>
        <v>18739090.51</v>
      </c>
      <c r="H338" s="97"/>
    </row>
    <row r="339" spans="1:8" ht="94.5" outlineLevel="7">
      <c r="A339" s="95" t="s">
        <v>712</v>
      </c>
      <c r="B339" s="96" t="s">
        <v>738</v>
      </c>
      <c r="C339" s="96" t="s">
        <v>2</v>
      </c>
      <c r="D339" s="96" t="s">
        <v>66</v>
      </c>
      <c r="E339" s="96" t="s">
        <v>121</v>
      </c>
      <c r="F339" s="96" t="s">
        <v>10</v>
      </c>
      <c r="G339" s="97">
        <v>17709740.98</v>
      </c>
      <c r="H339" s="97"/>
    </row>
    <row r="340" spans="1:8" ht="31.5" outlineLevel="7">
      <c r="A340" s="95" t="s">
        <v>697</v>
      </c>
      <c r="B340" s="96" t="s">
        <v>738</v>
      </c>
      <c r="C340" s="96" t="s">
        <v>2</v>
      </c>
      <c r="D340" s="96" t="s">
        <v>66</v>
      </c>
      <c r="E340" s="96" t="s">
        <v>121</v>
      </c>
      <c r="F340" s="96" t="s">
        <v>17</v>
      </c>
      <c r="G340" s="97">
        <f>1029349.53-2000-800</f>
        <v>1026549.53</v>
      </c>
      <c r="H340" s="97"/>
    </row>
    <row r="341" spans="1:8" ht="15.75" outlineLevel="7">
      <c r="A341" s="19" t="s">
        <v>699</v>
      </c>
      <c r="B341" s="96" t="s">
        <v>738</v>
      </c>
      <c r="C341" s="96" t="s">
        <v>2</v>
      </c>
      <c r="D341" s="96" t="s">
        <v>66</v>
      </c>
      <c r="E341" s="96" t="s">
        <v>121</v>
      </c>
      <c r="F341" s="96" t="s">
        <v>65</v>
      </c>
      <c r="G341" s="97">
        <f>2000+800</f>
        <v>2800</v>
      </c>
      <c r="H341" s="97"/>
    </row>
    <row r="342" spans="1:8" ht="78.75" outlineLevel="6">
      <c r="A342" s="95" t="s">
        <v>435</v>
      </c>
      <c r="B342" s="96" t="s">
        <v>738</v>
      </c>
      <c r="C342" s="96" t="s">
        <v>2</v>
      </c>
      <c r="D342" s="96" t="s">
        <v>66</v>
      </c>
      <c r="E342" s="96" t="s">
        <v>122</v>
      </c>
      <c r="F342" s="96" t="s">
        <v>1</v>
      </c>
      <c r="G342" s="97">
        <f>G343</f>
        <v>445305.58</v>
      </c>
      <c r="H342" s="97"/>
    </row>
    <row r="343" spans="1:8" ht="94.5" outlineLevel="7">
      <c r="A343" s="95" t="s">
        <v>712</v>
      </c>
      <c r="B343" s="96" t="s">
        <v>738</v>
      </c>
      <c r="C343" s="96" t="s">
        <v>2</v>
      </c>
      <c r="D343" s="96" t="s">
        <v>66</v>
      </c>
      <c r="E343" s="96" t="s">
        <v>122</v>
      </c>
      <c r="F343" s="96" t="s">
        <v>10</v>
      </c>
      <c r="G343" s="97">
        <v>445305.58</v>
      </c>
      <c r="H343" s="97"/>
    </row>
    <row r="344" spans="1:8" ht="63" outlineLevel="5">
      <c r="A344" s="95" t="s">
        <v>1111</v>
      </c>
      <c r="B344" s="96" t="s">
        <v>738</v>
      </c>
      <c r="C344" s="96" t="s">
        <v>2</v>
      </c>
      <c r="D344" s="96" t="s">
        <v>66</v>
      </c>
      <c r="E344" s="96" t="s">
        <v>123</v>
      </c>
      <c r="F344" s="96" t="s">
        <v>1</v>
      </c>
      <c r="G344" s="97">
        <f>G345</f>
        <v>35908</v>
      </c>
      <c r="H344" s="97"/>
    </row>
    <row r="345" spans="1:8" ht="78.75" outlineLevel="6">
      <c r="A345" s="95" t="s">
        <v>446</v>
      </c>
      <c r="B345" s="96" t="s">
        <v>738</v>
      </c>
      <c r="C345" s="96" t="s">
        <v>2</v>
      </c>
      <c r="D345" s="96" t="s">
        <v>66</v>
      </c>
      <c r="E345" s="96" t="s">
        <v>124</v>
      </c>
      <c r="F345" s="96" t="s">
        <v>1</v>
      </c>
      <c r="G345" s="97">
        <f>G346</f>
        <v>35908</v>
      </c>
      <c r="H345" s="97"/>
    </row>
    <row r="346" spans="1:8" ht="31.5" outlineLevel="7">
      <c r="A346" s="95" t="s">
        <v>697</v>
      </c>
      <c r="B346" s="96" t="s">
        <v>738</v>
      </c>
      <c r="C346" s="96" t="s">
        <v>2</v>
      </c>
      <c r="D346" s="96" t="s">
        <v>66</v>
      </c>
      <c r="E346" s="96" t="s">
        <v>124</v>
      </c>
      <c r="F346" s="96" t="s">
        <v>17</v>
      </c>
      <c r="G346" s="97">
        <v>35908</v>
      </c>
      <c r="H346" s="97"/>
    </row>
    <row r="347" spans="1:8" ht="47.25" outlineLevel="5">
      <c r="A347" s="95" t="s">
        <v>1112</v>
      </c>
      <c r="B347" s="96" t="s">
        <v>738</v>
      </c>
      <c r="C347" s="96" t="s">
        <v>2</v>
      </c>
      <c r="D347" s="96" t="s">
        <v>66</v>
      </c>
      <c r="E347" s="96" t="s">
        <v>125</v>
      </c>
      <c r="F347" s="96" t="s">
        <v>1</v>
      </c>
      <c r="G347" s="97">
        <f>G348</f>
        <v>5588721.359999999</v>
      </c>
      <c r="H347" s="97"/>
    </row>
    <row r="348" spans="1:8" ht="78.75" outlineLevel="6">
      <c r="A348" s="95" t="s">
        <v>446</v>
      </c>
      <c r="B348" s="96" t="s">
        <v>738</v>
      </c>
      <c r="C348" s="96" t="s">
        <v>2</v>
      </c>
      <c r="D348" s="96" t="s">
        <v>66</v>
      </c>
      <c r="E348" s="96" t="s">
        <v>126</v>
      </c>
      <c r="F348" s="96" t="s">
        <v>1</v>
      </c>
      <c r="G348" s="97">
        <f>G349+G350</f>
        <v>5588721.359999999</v>
      </c>
      <c r="H348" s="97"/>
    </row>
    <row r="349" spans="1:8" ht="94.5" outlineLevel="7">
      <c r="A349" s="95" t="s">
        <v>712</v>
      </c>
      <c r="B349" s="96" t="s">
        <v>738</v>
      </c>
      <c r="C349" s="96" t="s">
        <v>2</v>
      </c>
      <c r="D349" s="96" t="s">
        <v>66</v>
      </c>
      <c r="E349" s="96" t="s">
        <v>126</v>
      </c>
      <c r="F349" s="96" t="s">
        <v>10</v>
      </c>
      <c r="G349" s="97">
        <v>5040338.6</v>
      </c>
      <c r="H349" s="97"/>
    </row>
    <row r="350" spans="1:8" ht="31.5" outlineLevel="7">
      <c r="A350" s="95" t="s">
        <v>697</v>
      </c>
      <c r="B350" s="96" t="s">
        <v>738</v>
      </c>
      <c r="C350" s="96" t="s">
        <v>2</v>
      </c>
      <c r="D350" s="96" t="s">
        <v>66</v>
      </c>
      <c r="E350" s="96" t="s">
        <v>126</v>
      </c>
      <c r="F350" s="96" t="s">
        <v>17</v>
      </c>
      <c r="G350" s="97">
        <v>548382.76</v>
      </c>
      <c r="H350" s="97"/>
    </row>
    <row r="351" spans="1:8" ht="63" outlineLevel="5">
      <c r="A351" s="95" t="s">
        <v>1113</v>
      </c>
      <c r="B351" s="96" t="s">
        <v>738</v>
      </c>
      <c r="C351" s="96" t="s">
        <v>2</v>
      </c>
      <c r="D351" s="96" t="s">
        <v>66</v>
      </c>
      <c r="E351" s="96" t="s">
        <v>127</v>
      </c>
      <c r="F351" s="96" t="s">
        <v>1</v>
      </c>
      <c r="G351" s="97">
        <f>G352</f>
        <v>472380</v>
      </c>
      <c r="H351" s="97"/>
    </row>
    <row r="352" spans="1:8" ht="31.5" outlineLevel="6">
      <c r="A352" s="95" t="s">
        <v>444</v>
      </c>
      <c r="B352" s="96" t="s">
        <v>738</v>
      </c>
      <c r="C352" s="96" t="s">
        <v>2</v>
      </c>
      <c r="D352" s="96" t="s">
        <v>66</v>
      </c>
      <c r="E352" s="96" t="s">
        <v>128</v>
      </c>
      <c r="F352" s="96" t="s">
        <v>1</v>
      </c>
      <c r="G352" s="97">
        <f>G353+G354</f>
        <v>472380</v>
      </c>
      <c r="H352" s="97"/>
    </row>
    <row r="353" spans="1:8" ht="31.5" outlineLevel="7">
      <c r="A353" s="95" t="s">
        <v>698</v>
      </c>
      <c r="B353" s="96" t="s">
        <v>738</v>
      </c>
      <c r="C353" s="96" t="s">
        <v>2</v>
      </c>
      <c r="D353" s="96" t="s">
        <v>66</v>
      </c>
      <c r="E353" s="96" t="s">
        <v>128</v>
      </c>
      <c r="F353" s="96" t="s">
        <v>47</v>
      </c>
      <c r="G353" s="97">
        <v>340380</v>
      </c>
      <c r="H353" s="97"/>
    </row>
    <row r="354" spans="1:8" ht="15.75" outlineLevel="7">
      <c r="A354" s="95" t="s">
        <v>699</v>
      </c>
      <c r="B354" s="96" t="s">
        <v>738</v>
      </c>
      <c r="C354" s="96" t="s">
        <v>2</v>
      </c>
      <c r="D354" s="96" t="s">
        <v>66</v>
      </c>
      <c r="E354" s="96" t="s">
        <v>128</v>
      </c>
      <c r="F354" s="96" t="s">
        <v>65</v>
      </c>
      <c r="G354" s="97">
        <v>132000</v>
      </c>
      <c r="H354" s="97"/>
    </row>
    <row r="355" spans="1:8" ht="63" outlineLevel="5">
      <c r="A355" s="95" t="s">
        <v>1114</v>
      </c>
      <c r="B355" s="96" t="s">
        <v>738</v>
      </c>
      <c r="C355" s="96" t="s">
        <v>2</v>
      </c>
      <c r="D355" s="96" t="s">
        <v>66</v>
      </c>
      <c r="E355" s="96" t="s">
        <v>129</v>
      </c>
      <c r="F355" s="96" t="s">
        <v>1</v>
      </c>
      <c r="G355" s="97">
        <f>G356</f>
        <v>2115560.04</v>
      </c>
      <c r="H355" s="97"/>
    </row>
    <row r="356" spans="1:8" ht="78.75" outlineLevel="6">
      <c r="A356" s="95" t="s">
        <v>446</v>
      </c>
      <c r="B356" s="96" t="s">
        <v>738</v>
      </c>
      <c r="C356" s="96" t="s">
        <v>2</v>
      </c>
      <c r="D356" s="96" t="s">
        <v>66</v>
      </c>
      <c r="E356" s="96" t="s">
        <v>130</v>
      </c>
      <c r="F356" s="96" t="s">
        <v>1</v>
      </c>
      <c r="G356" s="97">
        <f>G357</f>
        <v>2115560.04</v>
      </c>
      <c r="H356" s="97"/>
    </row>
    <row r="357" spans="1:8" ht="94.5" outlineLevel="7">
      <c r="A357" s="95" t="s">
        <v>712</v>
      </c>
      <c r="B357" s="96" t="s">
        <v>738</v>
      </c>
      <c r="C357" s="96" t="s">
        <v>2</v>
      </c>
      <c r="D357" s="96" t="s">
        <v>66</v>
      </c>
      <c r="E357" s="96" t="s">
        <v>130</v>
      </c>
      <c r="F357" s="96" t="s">
        <v>10</v>
      </c>
      <c r="G357" s="97">
        <v>2115560.04</v>
      </c>
      <c r="H357" s="97"/>
    </row>
    <row r="358" spans="1:8" s="94" customFormat="1" ht="47.25" outlineLevel="4">
      <c r="A358" s="91" t="s">
        <v>632</v>
      </c>
      <c r="B358" s="92" t="s">
        <v>738</v>
      </c>
      <c r="C358" s="92" t="s">
        <v>2</v>
      </c>
      <c r="D358" s="92" t="s">
        <v>66</v>
      </c>
      <c r="E358" s="92" t="s">
        <v>131</v>
      </c>
      <c r="F358" s="92" t="s">
        <v>1</v>
      </c>
      <c r="G358" s="93">
        <f>G359</f>
        <v>98756</v>
      </c>
      <c r="H358" s="93"/>
    </row>
    <row r="359" spans="1:8" ht="31.5" outlineLevel="5">
      <c r="A359" s="95" t="s">
        <v>1079</v>
      </c>
      <c r="B359" s="96" t="s">
        <v>738</v>
      </c>
      <c r="C359" s="96" t="s">
        <v>2</v>
      </c>
      <c r="D359" s="96" t="s">
        <v>66</v>
      </c>
      <c r="E359" s="96" t="s">
        <v>138</v>
      </c>
      <c r="F359" s="96" t="s">
        <v>1</v>
      </c>
      <c r="G359" s="97">
        <f>G360</f>
        <v>98756</v>
      </c>
      <c r="H359" s="97"/>
    </row>
    <row r="360" spans="1:8" ht="31.5" outlineLevel="6">
      <c r="A360" s="95" t="s">
        <v>444</v>
      </c>
      <c r="B360" s="96" t="s">
        <v>738</v>
      </c>
      <c r="C360" s="96" t="s">
        <v>2</v>
      </c>
      <c r="D360" s="96" t="s">
        <v>66</v>
      </c>
      <c r="E360" s="96" t="s">
        <v>140</v>
      </c>
      <c r="F360" s="96" t="s">
        <v>1</v>
      </c>
      <c r="G360" s="97">
        <f>G361</f>
        <v>98756</v>
      </c>
      <c r="H360" s="97"/>
    </row>
    <row r="361" spans="1:8" ht="31.5" outlineLevel="7">
      <c r="A361" s="95" t="s">
        <v>697</v>
      </c>
      <c r="B361" s="96" t="s">
        <v>738</v>
      </c>
      <c r="C361" s="96" t="s">
        <v>2</v>
      </c>
      <c r="D361" s="96" t="s">
        <v>66</v>
      </c>
      <c r="E361" s="96" t="s">
        <v>140</v>
      </c>
      <c r="F361" s="96" t="s">
        <v>17</v>
      </c>
      <c r="G361" s="97">
        <v>98756</v>
      </c>
      <c r="H361" s="97"/>
    </row>
    <row r="362" spans="1:8" s="94" customFormat="1" ht="15.75" outlineLevel="3">
      <c r="A362" s="91" t="s">
        <v>493</v>
      </c>
      <c r="B362" s="92" t="s">
        <v>738</v>
      </c>
      <c r="C362" s="92" t="s">
        <v>2</v>
      </c>
      <c r="D362" s="92" t="s">
        <v>66</v>
      </c>
      <c r="E362" s="92" t="s">
        <v>11</v>
      </c>
      <c r="F362" s="92" t="s">
        <v>1</v>
      </c>
      <c r="G362" s="93">
        <f>G365+G363</f>
        <v>9002782.340000002</v>
      </c>
      <c r="H362" s="93"/>
    </row>
    <row r="363" spans="1:8" s="94" customFormat="1" ht="15.75" outlineLevel="3">
      <c r="A363" s="95" t="s">
        <v>1248</v>
      </c>
      <c r="B363" s="96" t="s">
        <v>738</v>
      </c>
      <c r="C363" s="96" t="s">
        <v>2</v>
      </c>
      <c r="D363" s="96" t="s">
        <v>66</v>
      </c>
      <c r="E363" s="96" t="s">
        <v>1249</v>
      </c>
      <c r="F363" s="96" t="s">
        <v>1</v>
      </c>
      <c r="G363" s="97">
        <f>G364</f>
        <v>310000</v>
      </c>
      <c r="H363" s="97"/>
    </row>
    <row r="364" spans="1:8" s="94" customFormat="1" ht="15.75" outlineLevel="3">
      <c r="A364" s="95" t="s">
        <v>699</v>
      </c>
      <c r="B364" s="96" t="s">
        <v>738</v>
      </c>
      <c r="C364" s="96" t="s">
        <v>2</v>
      </c>
      <c r="D364" s="96" t="s">
        <v>66</v>
      </c>
      <c r="E364" s="96" t="s">
        <v>1249</v>
      </c>
      <c r="F364" s="96" t="s">
        <v>65</v>
      </c>
      <c r="G364" s="97">
        <f>300000+10000</f>
        <v>310000</v>
      </c>
      <c r="H364" s="97"/>
    </row>
    <row r="365" spans="1:8" ht="31.5" outlineLevel="6">
      <c r="A365" s="95" t="s">
        <v>451</v>
      </c>
      <c r="B365" s="96" t="s">
        <v>738</v>
      </c>
      <c r="C365" s="96" t="s">
        <v>2</v>
      </c>
      <c r="D365" s="96" t="s">
        <v>66</v>
      </c>
      <c r="E365" s="96" t="s">
        <v>142</v>
      </c>
      <c r="F365" s="96" t="s">
        <v>1</v>
      </c>
      <c r="G365" s="97">
        <f>G366+G367</f>
        <v>8692782.340000002</v>
      </c>
      <c r="H365" s="97"/>
    </row>
    <row r="366" spans="1:8" ht="47.25" outlineLevel="7">
      <c r="A366" s="95" t="s">
        <v>1197</v>
      </c>
      <c r="B366" s="96" t="s">
        <v>738</v>
      </c>
      <c r="C366" s="96" t="s">
        <v>2</v>
      </c>
      <c r="D366" s="96" t="s">
        <v>66</v>
      </c>
      <c r="E366" s="96" t="s">
        <v>142</v>
      </c>
      <c r="F366" s="96" t="s">
        <v>143</v>
      </c>
      <c r="G366" s="97">
        <v>8500008.46</v>
      </c>
      <c r="H366" s="97"/>
    </row>
    <row r="367" spans="1:8" ht="15.75" outlineLevel="7">
      <c r="A367" s="95" t="s">
        <v>699</v>
      </c>
      <c r="B367" s="96" t="s">
        <v>738</v>
      </c>
      <c r="C367" s="96" t="s">
        <v>2</v>
      </c>
      <c r="D367" s="96" t="s">
        <v>66</v>
      </c>
      <c r="E367" s="96" t="s">
        <v>142</v>
      </c>
      <c r="F367" s="96" t="s">
        <v>65</v>
      </c>
      <c r="G367" s="97">
        <f>114194.99+78578.89</f>
        <v>192773.88</v>
      </c>
      <c r="H367" s="97"/>
    </row>
    <row r="368" spans="1:8" s="94" customFormat="1" ht="15.75" outlineLevel="1">
      <c r="A368" s="91" t="s">
        <v>702</v>
      </c>
      <c r="B368" s="92" t="s">
        <v>738</v>
      </c>
      <c r="C368" s="92" t="s">
        <v>22</v>
      </c>
      <c r="D368" s="92" t="s">
        <v>3</v>
      </c>
      <c r="E368" s="92" t="s">
        <v>4</v>
      </c>
      <c r="F368" s="92" t="s">
        <v>1</v>
      </c>
      <c r="G368" s="93">
        <f>G369+G377+G406</f>
        <v>143625422.54000002</v>
      </c>
      <c r="H368" s="93">
        <f>H369</f>
        <v>3608380</v>
      </c>
    </row>
    <row r="369" spans="1:8" s="94" customFormat="1" ht="15.75" outlineLevel="2">
      <c r="A369" s="91" t="s">
        <v>675</v>
      </c>
      <c r="B369" s="92" t="s">
        <v>738</v>
      </c>
      <c r="C369" s="92" t="s">
        <v>22</v>
      </c>
      <c r="D369" s="92" t="s">
        <v>159</v>
      </c>
      <c r="E369" s="92" t="s">
        <v>4</v>
      </c>
      <c r="F369" s="92" t="s">
        <v>1</v>
      </c>
      <c r="G369" s="93">
        <f>G370</f>
        <v>3608380</v>
      </c>
      <c r="H369" s="93">
        <f>H370</f>
        <v>3608380</v>
      </c>
    </row>
    <row r="370" spans="1:8" s="94" customFormat="1" ht="78.75" outlineLevel="3">
      <c r="A370" s="91" t="s">
        <v>664</v>
      </c>
      <c r="B370" s="92" t="s">
        <v>738</v>
      </c>
      <c r="C370" s="92" t="s">
        <v>22</v>
      </c>
      <c r="D370" s="92" t="s">
        <v>159</v>
      </c>
      <c r="E370" s="92" t="s">
        <v>160</v>
      </c>
      <c r="F370" s="92" t="s">
        <v>1</v>
      </c>
      <c r="G370" s="93">
        <f>G371</f>
        <v>3608380</v>
      </c>
      <c r="H370" s="93">
        <f>H371</f>
        <v>3608380</v>
      </c>
    </row>
    <row r="371" spans="1:8" s="94" customFormat="1" ht="47.25" outlineLevel="4">
      <c r="A371" s="91" t="s">
        <v>634</v>
      </c>
      <c r="B371" s="92" t="s">
        <v>738</v>
      </c>
      <c r="C371" s="92" t="s">
        <v>22</v>
      </c>
      <c r="D371" s="92" t="s">
        <v>159</v>
      </c>
      <c r="E371" s="92" t="s">
        <v>161</v>
      </c>
      <c r="F371" s="92" t="s">
        <v>1</v>
      </c>
      <c r="G371" s="93">
        <f>G372</f>
        <v>3608380</v>
      </c>
      <c r="H371" s="93">
        <f>H372</f>
        <v>3608380</v>
      </c>
    </row>
    <row r="372" spans="1:8" ht="31.5" outlineLevel="5">
      <c r="A372" s="95" t="s">
        <v>1115</v>
      </c>
      <c r="B372" s="96" t="s">
        <v>738</v>
      </c>
      <c r="C372" s="96" t="s">
        <v>22</v>
      </c>
      <c r="D372" s="96" t="s">
        <v>159</v>
      </c>
      <c r="E372" s="96" t="s">
        <v>162</v>
      </c>
      <c r="F372" s="96" t="s">
        <v>1</v>
      </c>
      <c r="G372" s="97">
        <f>G373+G375</f>
        <v>3608380</v>
      </c>
      <c r="H372" s="97">
        <f>H373+H375</f>
        <v>3608380</v>
      </c>
    </row>
    <row r="373" spans="1:8" ht="31.5" outlineLevel="6">
      <c r="A373" s="95" t="s">
        <v>453</v>
      </c>
      <c r="B373" s="96" t="s">
        <v>738</v>
      </c>
      <c r="C373" s="96" t="s">
        <v>22</v>
      </c>
      <c r="D373" s="96" t="s">
        <v>159</v>
      </c>
      <c r="E373" s="96" t="s">
        <v>163</v>
      </c>
      <c r="F373" s="96" t="s">
        <v>1</v>
      </c>
      <c r="G373" s="97">
        <f>G374</f>
        <v>3590760</v>
      </c>
      <c r="H373" s="97">
        <f>H374</f>
        <v>3590760</v>
      </c>
    </row>
    <row r="374" spans="1:8" ht="31.5" outlineLevel="7">
      <c r="A374" s="95" t="s">
        <v>697</v>
      </c>
      <c r="B374" s="96" t="s">
        <v>738</v>
      </c>
      <c r="C374" s="96" t="s">
        <v>22</v>
      </c>
      <c r="D374" s="96" t="s">
        <v>159</v>
      </c>
      <c r="E374" s="96" t="s">
        <v>163</v>
      </c>
      <c r="F374" s="96" t="s">
        <v>17</v>
      </c>
      <c r="G374" s="97">
        <v>3590760</v>
      </c>
      <c r="H374" s="97">
        <f>G374</f>
        <v>3590760</v>
      </c>
    </row>
    <row r="375" spans="1:8" ht="63" outlineLevel="6">
      <c r="A375" s="95" t="s">
        <v>454</v>
      </c>
      <c r="B375" s="96" t="s">
        <v>738</v>
      </c>
      <c r="C375" s="96" t="s">
        <v>22</v>
      </c>
      <c r="D375" s="96" t="s">
        <v>159</v>
      </c>
      <c r="E375" s="96" t="s">
        <v>164</v>
      </c>
      <c r="F375" s="96" t="s">
        <v>1</v>
      </c>
      <c r="G375" s="97">
        <f>G376</f>
        <v>17620</v>
      </c>
      <c r="H375" s="97">
        <f>H376</f>
        <v>17620</v>
      </c>
    </row>
    <row r="376" spans="1:8" ht="31.5" outlineLevel="7">
      <c r="A376" s="95" t="s">
        <v>697</v>
      </c>
      <c r="B376" s="96" t="s">
        <v>738</v>
      </c>
      <c r="C376" s="96" t="s">
        <v>22</v>
      </c>
      <c r="D376" s="96" t="s">
        <v>159</v>
      </c>
      <c r="E376" s="96" t="s">
        <v>164</v>
      </c>
      <c r="F376" s="96" t="s">
        <v>17</v>
      </c>
      <c r="G376" s="97">
        <v>17620</v>
      </c>
      <c r="H376" s="97">
        <f>G376</f>
        <v>17620</v>
      </c>
    </row>
    <row r="377" spans="1:8" s="94" customFormat="1" ht="15.75" outlineLevel="2">
      <c r="A377" s="91" t="s">
        <v>677</v>
      </c>
      <c r="B377" s="92" t="s">
        <v>738</v>
      </c>
      <c r="C377" s="92" t="s">
        <v>22</v>
      </c>
      <c r="D377" s="92" t="s">
        <v>146</v>
      </c>
      <c r="E377" s="92" t="s">
        <v>4</v>
      </c>
      <c r="F377" s="92" t="s">
        <v>1</v>
      </c>
      <c r="G377" s="93">
        <f>G378+G386+G403</f>
        <v>112878474.27000001</v>
      </c>
      <c r="H377" s="93"/>
    </row>
    <row r="378" spans="1:8" s="94" customFormat="1" ht="47.25" outlineLevel="3">
      <c r="A378" s="91" t="s">
        <v>662</v>
      </c>
      <c r="B378" s="92" t="s">
        <v>738</v>
      </c>
      <c r="C378" s="92" t="s">
        <v>22</v>
      </c>
      <c r="D378" s="92" t="s">
        <v>146</v>
      </c>
      <c r="E378" s="92" t="s">
        <v>71</v>
      </c>
      <c r="F378" s="92" t="s">
        <v>1</v>
      </c>
      <c r="G378" s="93">
        <f>G379</f>
        <v>5797981</v>
      </c>
      <c r="H378" s="93"/>
    </row>
    <row r="379" spans="1:8" s="94" customFormat="1" ht="63" outlineLevel="4">
      <c r="A379" s="91" t="s">
        <v>636</v>
      </c>
      <c r="B379" s="92" t="s">
        <v>738</v>
      </c>
      <c r="C379" s="92" t="s">
        <v>22</v>
      </c>
      <c r="D379" s="92" t="s">
        <v>146</v>
      </c>
      <c r="E379" s="92" t="s">
        <v>173</v>
      </c>
      <c r="F379" s="92" t="s">
        <v>1</v>
      </c>
      <c r="G379" s="93">
        <f>G380+G383</f>
        <v>5797981</v>
      </c>
      <c r="H379" s="93"/>
    </row>
    <row r="380" spans="1:8" ht="63" outlineLevel="5">
      <c r="A380" s="95" t="s">
        <v>1198</v>
      </c>
      <c r="B380" s="96" t="s">
        <v>738</v>
      </c>
      <c r="C380" s="96" t="s">
        <v>22</v>
      </c>
      <c r="D380" s="96" t="s">
        <v>146</v>
      </c>
      <c r="E380" s="96" t="s">
        <v>174</v>
      </c>
      <c r="F380" s="96" t="s">
        <v>1</v>
      </c>
      <c r="G380" s="97">
        <f>G381</f>
        <v>4053741</v>
      </c>
      <c r="H380" s="97"/>
    </row>
    <row r="381" spans="1:8" ht="31.5" outlineLevel="6">
      <c r="A381" s="95" t="s">
        <v>444</v>
      </c>
      <c r="B381" s="96" t="s">
        <v>738</v>
      </c>
      <c r="C381" s="96" t="s">
        <v>22</v>
      </c>
      <c r="D381" s="96" t="s">
        <v>146</v>
      </c>
      <c r="E381" s="96" t="s">
        <v>175</v>
      </c>
      <c r="F381" s="96" t="s">
        <v>1</v>
      </c>
      <c r="G381" s="97">
        <f>G382</f>
        <v>4053741</v>
      </c>
      <c r="H381" s="97"/>
    </row>
    <row r="382" spans="1:8" ht="31.5" outlineLevel="7">
      <c r="A382" s="95" t="s">
        <v>697</v>
      </c>
      <c r="B382" s="96" t="s">
        <v>738</v>
      </c>
      <c r="C382" s="96" t="s">
        <v>22</v>
      </c>
      <c r="D382" s="96" t="s">
        <v>146</v>
      </c>
      <c r="E382" s="96" t="s">
        <v>175</v>
      </c>
      <c r="F382" s="96" t="s">
        <v>17</v>
      </c>
      <c r="G382" s="97">
        <v>4053741</v>
      </c>
      <c r="H382" s="97"/>
    </row>
    <row r="383" spans="1:8" ht="265.5" customHeight="1" outlineLevel="5">
      <c r="A383" s="95" t="s">
        <v>1199</v>
      </c>
      <c r="B383" s="96" t="s">
        <v>738</v>
      </c>
      <c r="C383" s="96" t="s">
        <v>22</v>
      </c>
      <c r="D383" s="96" t="s">
        <v>146</v>
      </c>
      <c r="E383" s="96" t="s">
        <v>176</v>
      </c>
      <c r="F383" s="96" t="s">
        <v>1</v>
      </c>
      <c r="G383" s="97">
        <f>G384</f>
        <v>1744240</v>
      </c>
      <c r="H383" s="97"/>
    </row>
    <row r="384" spans="1:8" ht="31.5" outlineLevel="6">
      <c r="A384" s="95" t="s">
        <v>444</v>
      </c>
      <c r="B384" s="96" t="s">
        <v>738</v>
      </c>
      <c r="C384" s="96" t="s">
        <v>22</v>
      </c>
      <c r="D384" s="96" t="s">
        <v>146</v>
      </c>
      <c r="E384" s="96" t="s">
        <v>177</v>
      </c>
      <c r="F384" s="96" t="s">
        <v>1</v>
      </c>
      <c r="G384" s="97">
        <f>G385</f>
        <v>1744240</v>
      </c>
      <c r="H384" s="97"/>
    </row>
    <row r="385" spans="1:8" ht="31.5" outlineLevel="7">
      <c r="A385" s="95" t="s">
        <v>697</v>
      </c>
      <c r="B385" s="96" t="s">
        <v>738</v>
      </c>
      <c r="C385" s="96" t="s">
        <v>22</v>
      </c>
      <c r="D385" s="96" t="s">
        <v>146</v>
      </c>
      <c r="E385" s="96" t="s">
        <v>177</v>
      </c>
      <c r="F385" s="96" t="s">
        <v>17</v>
      </c>
      <c r="G385" s="97">
        <v>1744240</v>
      </c>
      <c r="H385" s="97"/>
    </row>
    <row r="386" spans="1:8" s="94" customFormat="1" ht="47.25" outlineLevel="4">
      <c r="A386" s="91" t="s">
        <v>637</v>
      </c>
      <c r="B386" s="92" t="s">
        <v>738</v>
      </c>
      <c r="C386" s="92" t="s">
        <v>22</v>
      </c>
      <c r="D386" s="92" t="s">
        <v>146</v>
      </c>
      <c r="E386" s="92" t="s">
        <v>178</v>
      </c>
      <c r="F386" s="92" t="s">
        <v>1</v>
      </c>
      <c r="G386" s="93">
        <f>G387+G393+G400+G390</f>
        <v>107080493.27000001</v>
      </c>
      <c r="H386" s="93"/>
    </row>
    <row r="387" spans="1:8" ht="47.25" outlineLevel="5">
      <c r="A387" s="95" t="s">
        <v>1200</v>
      </c>
      <c r="B387" s="96" t="s">
        <v>738</v>
      </c>
      <c r="C387" s="96" t="s">
        <v>22</v>
      </c>
      <c r="D387" s="96" t="s">
        <v>146</v>
      </c>
      <c r="E387" s="96" t="s">
        <v>179</v>
      </c>
      <c r="F387" s="96" t="s">
        <v>1</v>
      </c>
      <c r="G387" s="97">
        <f>G388</f>
        <v>10000000</v>
      </c>
      <c r="H387" s="97"/>
    </row>
    <row r="388" spans="1:8" ht="31.5" outlineLevel="6">
      <c r="A388" s="95" t="s">
        <v>457</v>
      </c>
      <c r="B388" s="96" t="s">
        <v>738</v>
      </c>
      <c r="C388" s="96" t="s">
        <v>22</v>
      </c>
      <c r="D388" s="96" t="s">
        <v>146</v>
      </c>
      <c r="E388" s="96" t="s">
        <v>180</v>
      </c>
      <c r="F388" s="96" t="s">
        <v>1</v>
      </c>
      <c r="G388" s="97">
        <f>G389</f>
        <v>10000000</v>
      </c>
      <c r="H388" s="97"/>
    </row>
    <row r="389" spans="1:8" ht="31.5" outlineLevel="7">
      <c r="A389" s="95" t="s">
        <v>697</v>
      </c>
      <c r="B389" s="96" t="s">
        <v>738</v>
      </c>
      <c r="C389" s="96" t="s">
        <v>22</v>
      </c>
      <c r="D389" s="96" t="s">
        <v>146</v>
      </c>
      <c r="E389" s="96" t="s">
        <v>180</v>
      </c>
      <c r="F389" s="96" t="s">
        <v>17</v>
      </c>
      <c r="G389" s="97">
        <v>10000000</v>
      </c>
      <c r="H389" s="97"/>
    </row>
    <row r="390" spans="1:8" ht="47.25" outlineLevel="7">
      <c r="A390" s="95" t="s">
        <v>1239</v>
      </c>
      <c r="B390" s="96" t="s">
        <v>738</v>
      </c>
      <c r="C390" s="96" t="s">
        <v>22</v>
      </c>
      <c r="D390" s="96" t="s">
        <v>146</v>
      </c>
      <c r="E390" s="96" t="s">
        <v>1240</v>
      </c>
      <c r="F390" s="96" t="s">
        <v>1</v>
      </c>
      <c r="G390" s="97">
        <f>G391</f>
        <v>450000</v>
      </c>
      <c r="H390" s="97"/>
    </row>
    <row r="391" spans="1:8" ht="31.5" outlineLevel="7">
      <c r="A391" s="95" t="s">
        <v>444</v>
      </c>
      <c r="B391" s="96" t="s">
        <v>738</v>
      </c>
      <c r="C391" s="96" t="s">
        <v>22</v>
      </c>
      <c r="D391" s="96" t="s">
        <v>146</v>
      </c>
      <c r="E391" s="96" t="s">
        <v>1241</v>
      </c>
      <c r="F391" s="96" t="s">
        <v>1</v>
      </c>
      <c r="G391" s="97">
        <f>G392</f>
        <v>450000</v>
      </c>
      <c r="H391" s="97"/>
    </row>
    <row r="392" spans="1:8" ht="31.5" outlineLevel="7">
      <c r="A392" s="95" t="s">
        <v>697</v>
      </c>
      <c r="B392" s="96" t="s">
        <v>738</v>
      </c>
      <c r="C392" s="96" t="s">
        <v>22</v>
      </c>
      <c r="D392" s="96" t="s">
        <v>146</v>
      </c>
      <c r="E392" s="96" t="s">
        <v>1241</v>
      </c>
      <c r="F392" s="96" t="s">
        <v>17</v>
      </c>
      <c r="G392" s="97">
        <f>450000</f>
        <v>450000</v>
      </c>
      <c r="H392" s="97"/>
    </row>
    <row r="393" spans="1:8" ht="54" customHeight="1" outlineLevel="5">
      <c r="A393" s="95" t="s">
        <v>1116</v>
      </c>
      <c r="B393" s="96" t="s">
        <v>738</v>
      </c>
      <c r="C393" s="96" t="s">
        <v>22</v>
      </c>
      <c r="D393" s="96" t="s">
        <v>146</v>
      </c>
      <c r="E393" s="96" t="s">
        <v>181</v>
      </c>
      <c r="F393" s="96" t="s">
        <v>1</v>
      </c>
      <c r="G393" s="97">
        <f>G394+G396+G398</f>
        <v>96330493.27000001</v>
      </c>
      <c r="H393" s="97"/>
    </row>
    <row r="394" spans="1:8" ht="47.25" outlineLevel="6">
      <c r="A394" s="95" t="s">
        <v>458</v>
      </c>
      <c r="B394" s="96" t="s">
        <v>738</v>
      </c>
      <c r="C394" s="96" t="s">
        <v>22</v>
      </c>
      <c r="D394" s="96" t="s">
        <v>146</v>
      </c>
      <c r="E394" s="96" t="s">
        <v>182</v>
      </c>
      <c r="F394" s="96" t="s">
        <v>1</v>
      </c>
      <c r="G394" s="97">
        <f>G395</f>
        <v>92834953.2</v>
      </c>
      <c r="H394" s="97"/>
    </row>
    <row r="395" spans="1:8" ht="31.5" outlineLevel="7">
      <c r="A395" s="95" t="s">
        <v>697</v>
      </c>
      <c r="B395" s="96" t="s">
        <v>738</v>
      </c>
      <c r="C395" s="96" t="s">
        <v>22</v>
      </c>
      <c r="D395" s="96" t="s">
        <v>146</v>
      </c>
      <c r="E395" s="96" t="s">
        <v>182</v>
      </c>
      <c r="F395" s="96" t="s">
        <v>17</v>
      </c>
      <c r="G395" s="97">
        <v>92834953.2</v>
      </c>
      <c r="H395" s="97"/>
    </row>
    <row r="396" spans="1:8" ht="31.5" outlineLevel="6">
      <c r="A396" s="95" t="s">
        <v>459</v>
      </c>
      <c r="B396" s="96" t="s">
        <v>738</v>
      </c>
      <c r="C396" s="96" t="s">
        <v>22</v>
      </c>
      <c r="D396" s="96" t="s">
        <v>146</v>
      </c>
      <c r="E396" s="96" t="s">
        <v>183</v>
      </c>
      <c r="F396" s="96" t="s">
        <v>1</v>
      </c>
      <c r="G396" s="97">
        <f>G397</f>
        <v>360636.09</v>
      </c>
      <c r="H396" s="97"/>
    </row>
    <row r="397" spans="1:8" ht="31.5" outlineLevel="7">
      <c r="A397" s="95" t="s">
        <v>697</v>
      </c>
      <c r="B397" s="96" t="s">
        <v>738</v>
      </c>
      <c r="C397" s="96" t="s">
        <v>22</v>
      </c>
      <c r="D397" s="96" t="s">
        <v>146</v>
      </c>
      <c r="E397" s="96" t="s">
        <v>183</v>
      </c>
      <c r="F397" s="96" t="s">
        <v>17</v>
      </c>
      <c r="G397" s="97">
        <v>360636.09</v>
      </c>
      <c r="H397" s="97"/>
    </row>
    <row r="398" spans="1:8" ht="31.5" outlineLevel="6">
      <c r="A398" s="95" t="s">
        <v>444</v>
      </c>
      <c r="B398" s="96" t="s">
        <v>738</v>
      </c>
      <c r="C398" s="96" t="s">
        <v>22</v>
      </c>
      <c r="D398" s="96" t="s">
        <v>146</v>
      </c>
      <c r="E398" s="96" t="s">
        <v>184</v>
      </c>
      <c r="F398" s="96" t="s">
        <v>1</v>
      </c>
      <c r="G398" s="97">
        <f>G399</f>
        <v>3134903.98</v>
      </c>
      <c r="H398" s="97"/>
    </row>
    <row r="399" spans="1:8" ht="31.5" outlineLevel="7">
      <c r="A399" s="95" t="s">
        <v>697</v>
      </c>
      <c r="B399" s="96" t="s">
        <v>738</v>
      </c>
      <c r="C399" s="96" t="s">
        <v>22</v>
      </c>
      <c r="D399" s="96" t="s">
        <v>146</v>
      </c>
      <c r="E399" s="96" t="s">
        <v>184</v>
      </c>
      <c r="F399" s="96" t="s">
        <v>17</v>
      </c>
      <c r="G399" s="97">
        <v>3134903.98</v>
      </c>
      <c r="H399" s="97"/>
    </row>
    <row r="400" spans="1:8" ht="63" outlineLevel="5">
      <c r="A400" s="95" t="s">
        <v>1201</v>
      </c>
      <c r="B400" s="96" t="s">
        <v>738</v>
      </c>
      <c r="C400" s="96" t="s">
        <v>22</v>
      </c>
      <c r="D400" s="96" t="s">
        <v>146</v>
      </c>
      <c r="E400" s="96" t="s">
        <v>185</v>
      </c>
      <c r="F400" s="96" t="s">
        <v>1</v>
      </c>
      <c r="G400" s="97">
        <f>G401</f>
        <v>300000</v>
      </c>
      <c r="H400" s="97"/>
    </row>
    <row r="401" spans="1:8" ht="31.5" outlineLevel="6">
      <c r="A401" s="95" t="s">
        <v>444</v>
      </c>
      <c r="B401" s="96" t="s">
        <v>738</v>
      </c>
      <c r="C401" s="96" t="s">
        <v>22</v>
      </c>
      <c r="D401" s="96" t="s">
        <v>146</v>
      </c>
      <c r="E401" s="96" t="s">
        <v>186</v>
      </c>
      <c r="F401" s="96" t="s">
        <v>1</v>
      </c>
      <c r="G401" s="97">
        <f>G402</f>
        <v>300000</v>
      </c>
      <c r="H401" s="97"/>
    </row>
    <row r="402" spans="1:8" ht="31.5" outlineLevel="7">
      <c r="A402" s="95" t="s">
        <v>697</v>
      </c>
      <c r="B402" s="96" t="s">
        <v>738</v>
      </c>
      <c r="C402" s="96" t="s">
        <v>22</v>
      </c>
      <c r="D402" s="96" t="s">
        <v>146</v>
      </c>
      <c r="E402" s="96" t="s">
        <v>186</v>
      </c>
      <c r="F402" s="96" t="s">
        <v>17</v>
      </c>
      <c r="G402" s="97">
        <v>300000</v>
      </c>
      <c r="H402" s="97"/>
    </row>
    <row r="403" spans="1:8" s="94" customFormat="1" ht="15.75" hidden="1" outlineLevel="3">
      <c r="A403" s="91" t="s">
        <v>493</v>
      </c>
      <c r="B403" s="92" t="s">
        <v>738</v>
      </c>
      <c r="C403" s="92" t="s">
        <v>22</v>
      </c>
      <c r="D403" s="92" t="s">
        <v>146</v>
      </c>
      <c r="E403" s="92" t="s">
        <v>11</v>
      </c>
      <c r="F403" s="92" t="s">
        <v>1</v>
      </c>
      <c r="G403" s="93">
        <f>G404</f>
        <v>0</v>
      </c>
      <c r="H403" s="93"/>
    </row>
    <row r="404" spans="1:8" ht="31.5" hidden="1" outlineLevel="6">
      <c r="A404" s="95" t="s">
        <v>451</v>
      </c>
      <c r="B404" s="96" t="s">
        <v>738</v>
      </c>
      <c r="C404" s="96" t="s">
        <v>22</v>
      </c>
      <c r="D404" s="96" t="s">
        <v>146</v>
      </c>
      <c r="E404" s="96" t="s">
        <v>142</v>
      </c>
      <c r="F404" s="96" t="s">
        <v>1</v>
      </c>
      <c r="G404" s="97">
        <f>G405</f>
        <v>0</v>
      </c>
      <c r="H404" s="97"/>
    </row>
    <row r="405" spans="1:8" ht="15.75" hidden="1" outlineLevel="7">
      <c r="A405" s="95" t="s">
        <v>699</v>
      </c>
      <c r="B405" s="96" t="s">
        <v>738</v>
      </c>
      <c r="C405" s="96" t="s">
        <v>22</v>
      </c>
      <c r="D405" s="96" t="s">
        <v>146</v>
      </c>
      <c r="E405" s="96" t="s">
        <v>142</v>
      </c>
      <c r="F405" s="96" t="s">
        <v>65</v>
      </c>
      <c r="G405" s="97">
        <f>78578.89-78578.89</f>
        <v>0</v>
      </c>
      <c r="H405" s="97"/>
    </row>
    <row r="406" spans="1:8" s="94" customFormat="1" ht="31.5" outlineLevel="2" collapsed="1">
      <c r="A406" s="91" t="s">
        <v>679</v>
      </c>
      <c r="B406" s="92" t="s">
        <v>738</v>
      </c>
      <c r="C406" s="92" t="s">
        <v>22</v>
      </c>
      <c r="D406" s="92" t="s">
        <v>192</v>
      </c>
      <c r="E406" s="92" t="s">
        <v>4</v>
      </c>
      <c r="F406" s="92" t="s">
        <v>1</v>
      </c>
      <c r="G406" s="93">
        <f>G407+G412</f>
        <v>27138568.270000003</v>
      </c>
      <c r="H406" s="93"/>
    </row>
    <row r="407" spans="1:8" s="94" customFormat="1" ht="47.25" outlineLevel="3">
      <c r="A407" s="91" t="s">
        <v>663</v>
      </c>
      <c r="B407" s="92" t="s">
        <v>738</v>
      </c>
      <c r="C407" s="92" t="s">
        <v>22</v>
      </c>
      <c r="D407" s="92" t="s">
        <v>192</v>
      </c>
      <c r="E407" s="92" t="s">
        <v>90</v>
      </c>
      <c r="F407" s="92" t="s">
        <v>1</v>
      </c>
      <c r="G407" s="93">
        <f>G408</f>
        <v>690807.12</v>
      </c>
      <c r="H407" s="93"/>
    </row>
    <row r="408" spans="1:8" s="94" customFormat="1" ht="47.25" outlineLevel="4">
      <c r="A408" s="91" t="s">
        <v>628</v>
      </c>
      <c r="B408" s="92" t="s">
        <v>738</v>
      </c>
      <c r="C408" s="92" t="s">
        <v>22</v>
      </c>
      <c r="D408" s="92" t="s">
        <v>192</v>
      </c>
      <c r="E408" s="92" t="s">
        <v>91</v>
      </c>
      <c r="F408" s="92" t="s">
        <v>1</v>
      </c>
      <c r="G408" s="93">
        <f>G409</f>
        <v>690807.12</v>
      </c>
      <c r="H408" s="93"/>
    </row>
    <row r="409" spans="1:8" ht="31.5" outlineLevel="5">
      <c r="A409" s="95" t="s">
        <v>1086</v>
      </c>
      <c r="B409" s="96" t="s">
        <v>738</v>
      </c>
      <c r="C409" s="96" t="s">
        <v>22</v>
      </c>
      <c r="D409" s="96" t="s">
        <v>192</v>
      </c>
      <c r="E409" s="96" t="s">
        <v>100</v>
      </c>
      <c r="F409" s="96" t="s">
        <v>1</v>
      </c>
      <c r="G409" s="97">
        <f>G410</f>
        <v>690807.12</v>
      </c>
      <c r="H409" s="97"/>
    </row>
    <row r="410" spans="1:8" ht="31.5" outlineLevel="6">
      <c r="A410" s="95" t="s">
        <v>444</v>
      </c>
      <c r="B410" s="96" t="s">
        <v>738</v>
      </c>
      <c r="C410" s="96" t="s">
        <v>22</v>
      </c>
      <c r="D410" s="96" t="s">
        <v>192</v>
      </c>
      <c r="E410" s="96" t="s">
        <v>101</v>
      </c>
      <c r="F410" s="96" t="s">
        <v>1</v>
      </c>
      <c r="G410" s="97">
        <f>G411</f>
        <v>690807.12</v>
      </c>
      <c r="H410" s="97"/>
    </row>
    <row r="411" spans="1:8" ht="31.5" outlineLevel="7">
      <c r="A411" s="95" t="s">
        <v>697</v>
      </c>
      <c r="B411" s="96" t="s">
        <v>738</v>
      </c>
      <c r="C411" s="96" t="s">
        <v>22</v>
      </c>
      <c r="D411" s="96" t="s">
        <v>192</v>
      </c>
      <c r="E411" s="96" t="s">
        <v>101</v>
      </c>
      <c r="F411" s="96" t="s">
        <v>17</v>
      </c>
      <c r="G411" s="97">
        <v>690807.12</v>
      </c>
      <c r="H411" s="97"/>
    </row>
    <row r="412" spans="1:8" s="94" customFormat="1" ht="63" outlineLevel="3">
      <c r="A412" s="91" t="s">
        <v>660</v>
      </c>
      <c r="B412" s="92" t="s">
        <v>738</v>
      </c>
      <c r="C412" s="92" t="s">
        <v>22</v>
      </c>
      <c r="D412" s="92" t="s">
        <v>192</v>
      </c>
      <c r="E412" s="92" t="s">
        <v>6</v>
      </c>
      <c r="F412" s="92" t="s">
        <v>1</v>
      </c>
      <c r="G412" s="93">
        <f>G413+G420</f>
        <v>26447761.150000002</v>
      </c>
      <c r="H412" s="93"/>
    </row>
    <row r="413" spans="1:8" s="94" customFormat="1" ht="47.25" outlineLevel="4">
      <c r="A413" s="91" t="s">
        <v>621</v>
      </c>
      <c r="B413" s="92" t="s">
        <v>738</v>
      </c>
      <c r="C413" s="92" t="s">
        <v>22</v>
      </c>
      <c r="D413" s="92" t="s">
        <v>192</v>
      </c>
      <c r="E413" s="92" t="s">
        <v>51</v>
      </c>
      <c r="F413" s="92" t="s">
        <v>1</v>
      </c>
      <c r="G413" s="93">
        <f>G414+G417</f>
        <v>3841040</v>
      </c>
      <c r="H413" s="93"/>
    </row>
    <row r="414" spans="1:8" ht="78.75" outlineLevel="5">
      <c r="A414" s="95" t="s">
        <v>1117</v>
      </c>
      <c r="B414" s="96" t="s">
        <v>738</v>
      </c>
      <c r="C414" s="96" t="s">
        <v>22</v>
      </c>
      <c r="D414" s="96" t="s">
        <v>192</v>
      </c>
      <c r="E414" s="96" t="s">
        <v>195</v>
      </c>
      <c r="F414" s="96" t="s">
        <v>1</v>
      </c>
      <c r="G414" s="97">
        <f>G415</f>
        <v>1541040</v>
      </c>
      <c r="H414" s="97"/>
    </row>
    <row r="415" spans="1:8" ht="31.5" outlineLevel="6">
      <c r="A415" s="95" t="s">
        <v>461</v>
      </c>
      <c r="B415" s="96" t="s">
        <v>738</v>
      </c>
      <c r="C415" s="96" t="s">
        <v>22</v>
      </c>
      <c r="D415" s="96" t="s">
        <v>192</v>
      </c>
      <c r="E415" s="96" t="s">
        <v>196</v>
      </c>
      <c r="F415" s="96" t="s">
        <v>1</v>
      </c>
      <c r="G415" s="97">
        <f>G416</f>
        <v>1541040</v>
      </c>
      <c r="H415" s="97"/>
    </row>
    <row r="416" spans="1:8" ht="31.5" outlineLevel="7">
      <c r="A416" s="95" t="s">
        <v>697</v>
      </c>
      <c r="B416" s="96" t="s">
        <v>738</v>
      </c>
      <c r="C416" s="96" t="s">
        <v>22</v>
      </c>
      <c r="D416" s="96" t="s">
        <v>192</v>
      </c>
      <c r="E416" s="96" t="s">
        <v>196</v>
      </c>
      <c r="F416" s="96" t="s">
        <v>17</v>
      </c>
      <c r="G416" s="97">
        <f>4141040-2600000</f>
        <v>1541040</v>
      </c>
      <c r="H416" s="97"/>
    </row>
    <row r="417" spans="1:8" ht="126" outlineLevel="7">
      <c r="A417" s="95" t="s">
        <v>1242</v>
      </c>
      <c r="B417" s="96" t="s">
        <v>738</v>
      </c>
      <c r="C417" s="96" t="s">
        <v>22</v>
      </c>
      <c r="D417" s="96" t="s">
        <v>192</v>
      </c>
      <c r="E417" s="96" t="s">
        <v>1243</v>
      </c>
      <c r="F417" s="96" t="s">
        <v>1</v>
      </c>
      <c r="G417" s="97">
        <f>G418</f>
        <v>2300000</v>
      </c>
      <c r="H417" s="97"/>
    </row>
    <row r="418" spans="1:8" ht="31.5" outlineLevel="7">
      <c r="A418" s="95" t="s">
        <v>461</v>
      </c>
      <c r="B418" s="96" t="s">
        <v>738</v>
      </c>
      <c r="C418" s="96" t="s">
        <v>22</v>
      </c>
      <c r="D418" s="96" t="s">
        <v>192</v>
      </c>
      <c r="E418" s="96" t="s">
        <v>1244</v>
      </c>
      <c r="F418" s="96" t="s">
        <v>1</v>
      </c>
      <c r="G418" s="97">
        <f>G419</f>
        <v>2300000</v>
      </c>
      <c r="H418" s="97"/>
    </row>
    <row r="419" spans="1:8" ht="31.5" outlineLevel="7">
      <c r="A419" s="95" t="s">
        <v>697</v>
      </c>
      <c r="B419" s="96" t="s">
        <v>738</v>
      </c>
      <c r="C419" s="96" t="s">
        <v>22</v>
      </c>
      <c r="D419" s="96" t="s">
        <v>192</v>
      </c>
      <c r="E419" s="96" t="s">
        <v>1244</v>
      </c>
      <c r="F419" s="96" t="s">
        <v>17</v>
      </c>
      <c r="G419" s="97">
        <f>2300000</f>
        <v>2300000</v>
      </c>
      <c r="H419" s="97"/>
    </row>
    <row r="420" spans="1:8" s="94" customFormat="1" ht="78.75" outlineLevel="4">
      <c r="A420" s="91" t="s">
        <v>639</v>
      </c>
      <c r="B420" s="92" t="s">
        <v>738</v>
      </c>
      <c r="C420" s="92" t="s">
        <v>22</v>
      </c>
      <c r="D420" s="92" t="s">
        <v>192</v>
      </c>
      <c r="E420" s="92" t="s">
        <v>197</v>
      </c>
      <c r="F420" s="92" t="s">
        <v>1</v>
      </c>
      <c r="G420" s="93">
        <f>G421+G427+G433</f>
        <v>22606721.150000002</v>
      </c>
      <c r="H420" s="93"/>
    </row>
    <row r="421" spans="1:8" ht="63" outlineLevel="5">
      <c r="A421" s="95" t="s">
        <v>1118</v>
      </c>
      <c r="B421" s="96" t="s">
        <v>738</v>
      </c>
      <c r="C421" s="96" t="s">
        <v>22</v>
      </c>
      <c r="D421" s="96" t="s">
        <v>192</v>
      </c>
      <c r="E421" s="96" t="s">
        <v>198</v>
      </c>
      <c r="F421" s="96" t="s">
        <v>1</v>
      </c>
      <c r="G421" s="97">
        <f>G422</f>
        <v>7026441.91</v>
      </c>
      <c r="H421" s="97"/>
    </row>
    <row r="422" spans="1:8" ht="78.75" outlineLevel="6">
      <c r="A422" s="95" t="s">
        <v>446</v>
      </c>
      <c r="B422" s="96" t="s">
        <v>738</v>
      </c>
      <c r="C422" s="96" t="s">
        <v>22</v>
      </c>
      <c r="D422" s="96" t="s">
        <v>192</v>
      </c>
      <c r="E422" s="96" t="s">
        <v>199</v>
      </c>
      <c r="F422" s="96" t="s">
        <v>1</v>
      </c>
      <c r="G422" s="97">
        <f>G423+G424+G425+G426</f>
        <v>7026441.91</v>
      </c>
      <c r="H422" s="97"/>
    </row>
    <row r="423" spans="1:8" ht="94.5" outlineLevel="7">
      <c r="A423" s="95" t="s">
        <v>712</v>
      </c>
      <c r="B423" s="96" t="s">
        <v>738</v>
      </c>
      <c r="C423" s="96" t="s">
        <v>22</v>
      </c>
      <c r="D423" s="96" t="s">
        <v>192</v>
      </c>
      <c r="E423" s="96" t="s">
        <v>199</v>
      </c>
      <c r="F423" s="96" t="s">
        <v>10</v>
      </c>
      <c r="G423" s="97">
        <v>5277891.38</v>
      </c>
      <c r="H423" s="97"/>
    </row>
    <row r="424" spans="1:8" ht="31.5" outlineLevel="7">
      <c r="A424" s="95" t="s">
        <v>697</v>
      </c>
      <c r="B424" s="96" t="s">
        <v>738</v>
      </c>
      <c r="C424" s="96" t="s">
        <v>22</v>
      </c>
      <c r="D424" s="96" t="s">
        <v>192</v>
      </c>
      <c r="E424" s="96" t="s">
        <v>199</v>
      </c>
      <c r="F424" s="96" t="s">
        <v>17</v>
      </c>
      <c r="G424" s="97">
        <v>178070.85</v>
      </c>
      <c r="H424" s="97"/>
    </row>
    <row r="425" spans="1:8" ht="31.5" outlineLevel="7">
      <c r="A425" s="95" t="s">
        <v>698</v>
      </c>
      <c r="B425" s="96" t="s">
        <v>738</v>
      </c>
      <c r="C425" s="96" t="s">
        <v>22</v>
      </c>
      <c r="D425" s="96" t="s">
        <v>192</v>
      </c>
      <c r="E425" s="96" t="s">
        <v>199</v>
      </c>
      <c r="F425" s="96" t="s">
        <v>47</v>
      </c>
      <c r="G425" s="97">
        <f>1485091.82-78922.14</f>
        <v>1406169.6800000002</v>
      </c>
      <c r="H425" s="97"/>
    </row>
    <row r="426" spans="1:8" ht="15.75" outlineLevel="7">
      <c r="A426" s="95" t="s">
        <v>699</v>
      </c>
      <c r="B426" s="96" t="s">
        <v>738</v>
      </c>
      <c r="C426" s="96" t="s">
        <v>22</v>
      </c>
      <c r="D426" s="96" t="s">
        <v>192</v>
      </c>
      <c r="E426" s="96" t="s">
        <v>199</v>
      </c>
      <c r="F426" s="96" t="s">
        <v>65</v>
      </c>
      <c r="G426" s="97">
        <f>194588+800-31078</f>
        <v>164310</v>
      </c>
      <c r="H426" s="97"/>
    </row>
    <row r="427" spans="1:8" ht="94.5" outlineLevel="5">
      <c r="A427" s="95" t="s">
        <v>1119</v>
      </c>
      <c r="B427" s="96" t="s">
        <v>738</v>
      </c>
      <c r="C427" s="96" t="s">
        <v>22</v>
      </c>
      <c r="D427" s="96" t="s">
        <v>192</v>
      </c>
      <c r="E427" s="96" t="s">
        <v>200</v>
      </c>
      <c r="F427" s="96" t="s">
        <v>1</v>
      </c>
      <c r="G427" s="97">
        <f>G428+G431</f>
        <v>9871044.22</v>
      </c>
      <c r="H427" s="97"/>
    </row>
    <row r="428" spans="1:8" ht="78.75" outlineLevel="6">
      <c r="A428" s="95" t="s">
        <v>446</v>
      </c>
      <c r="B428" s="96" t="s">
        <v>738</v>
      </c>
      <c r="C428" s="96" t="s">
        <v>22</v>
      </c>
      <c r="D428" s="96" t="s">
        <v>192</v>
      </c>
      <c r="E428" s="96" t="s">
        <v>201</v>
      </c>
      <c r="F428" s="96" t="s">
        <v>1</v>
      </c>
      <c r="G428" s="97">
        <f>G429+G430</f>
        <v>9586044.22</v>
      </c>
      <c r="H428" s="97"/>
    </row>
    <row r="429" spans="1:8" ht="94.5" outlineLevel="7">
      <c r="A429" s="95" t="s">
        <v>712</v>
      </c>
      <c r="B429" s="96" t="s">
        <v>738</v>
      </c>
      <c r="C429" s="96" t="s">
        <v>22</v>
      </c>
      <c r="D429" s="96" t="s">
        <v>192</v>
      </c>
      <c r="E429" s="96" t="s">
        <v>201</v>
      </c>
      <c r="F429" s="96" t="s">
        <v>10</v>
      </c>
      <c r="G429" s="97">
        <v>9186896.15</v>
      </c>
      <c r="H429" s="97"/>
    </row>
    <row r="430" spans="1:8" ht="31.5" outlineLevel="7">
      <c r="A430" s="95" t="s">
        <v>697</v>
      </c>
      <c r="B430" s="96" t="s">
        <v>738</v>
      </c>
      <c r="C430" s="96" t="s">
        <v>22</v>
      </c>
      <c r="D430" s="96" t="s">
        <v>192</v>
      </c>
      <c r="E430" s="96" t="s">
        <v>201</v>
      </c>
      <c r="F430" s="96" t="s">
        <v>17</v>
      </c>
      <c r="G430" s="97">
        <v>399148.07</v>
      </c>
      <c r="H430" s="97"/>
    </row>
    <row r="431" spans="1:8" ht="78.75" outlineLevel="6">
      <c r="A431" s="95" t="s">
        <v>435</v>
      </c>
      <c r="B431" s="96" t="s">
        <v>738</v>
      </c>
      <c r="C431" s="96" t="s">
        <v>22</v>
      </c>
      <c r="D431" s="96" t="s">
        <v>192</v>
      </c>
      <c r="E431" s="96" t="s">
        <v>202</v>
      </c>
      <c r="F431" s="96" t="s">
        <v>1</v>
      </c>
      <c r="G431" s="97">
        <f>G432</f>
        <v>285000</v>
      </c>
      <c r="H431" s="97"/>
    </row>
    <row r="432" spans="1:8" ht="94.5" outlineLevel="7">
      <c r="A432" s="95" t="s">
        <v>712</v>
      </c>
      <c r="B432" s="96" t="s">
        <v>738</v>
      </c>
      <c r="C432" s="96" t="s">
        <v>22</v>
      </c>
      <c r="D432" s="96" t="s">
        <v>192</v>
      </c>
      <c r="E432" s="96" t="s">
        <v>202</v>
      </c>
      <c r="F432" s="96" t="s">
        <v>10</v>
      </c>
      <c r="G432" s="97">
        <v>285000</v>
      </c>
      <c r="H432" s="97"/>
    </row>
    <row r="433" spans="1:8" ht="110.25" outlineLevel="5">
      <c r="A433" s="95" t="s">
        <v>1120</v>
      </c>
      <c r="B433" s="96" t="s">
        <v>738</v>
      </c>
      <c r="C433" s="96" t="s">
        <v>22</v>
      </c>
      <c r="D433" s="96" t="s">
        <v>192</v>
      </c>
      <c r="E433" s="96" t="s">
        <v>203</v>
      </c>
      <c r="F433" s="96" t="s">
        <v>1</v>
      </c>
      <c r="G433" s="97">
        <f>G434</f>
        <v>5709235.02</v>
      </c>
      <c r="H433" s="97"/>
    </row>
    <row r="434" spans="1:8" ht="78.75" outlineLevel="6">
      <c r="A434" s="95" t="s">
        <v>446</v>
      </c>
      <c r="B434" s="96" t="s">
        <v>738</v>
      </c>
      <c r="C434" s="96" t="s">
        <v>22</v>
      </c>
      <c r="D434" s="96" t="s">
        <v>192</v>
      </c>
      <c r="E434" s="96" t="s">
        <v>204</v>
      </c>
      <c r="F434" s="96" t="s">
        <v>1</v>
      </c>
      <c r="G434" s="97">
        <f>G435+G436</f>
        <v>5709235.02</v>
      </c>
      <c r="H434" s="97"/>
    </row>
    <row r="435" spans="1:8" ht="94.5" outlineLevel="7">
      <c r="A435" s="95" t="s">
        <v>712</v>
      </c>
      <c r="B435" s="96" t="s">
        <v>738</v>
      </c>
      <c r="C435" s="96" t="s">
        <v>22</v>
      </c>
      <c r="D435" s="96" t="s">
        <v>192</v>
      </c>
      <c r="E435" s="96" t="s">
        <v>204</v>
      </c>
      <c r="F435" s="96" t="s">
        <v>10</v>
      </c>
      <c r="G435" s="97">
        <f>5630310.41-250349.4-74055.88</f>
        <v>5305905.13</v>
      </c>
      <c r="H435" s="97"/>
    </row>
    <row r="436" spans="1:8" ht="31.5" outlineLevel="7">
      <c r="A436" s="95" t="s">
        <v>697</v>
      </c>
      <c r="B436" s="96" t="s">
        <v>738</v>
      </c>
      <c r="C436" s="96" t="s">
        <v>22</v>
      </c>
      <c r="D436" s="96" t="s">
        <v>192</v>
      </c>
      <c r="E436" s="96" t="s">
        <v>204</v>
      </c>
      <c r="F436" s="96" t="s">
        <v>17</v>
      </c>
      <c r="G436" s="97">
        <f>405261.72-1131.83-800</f>
        <v>403329.88999999996</v>
      </c>
      <c r="H436" s="97"/>
    </row>
    <row r="437" spans="1:8" s="94" customFormat="1" ht="31.5" outlineLevel="1">
      <c r="A437" s="91" t="s">
        <v>703</v>
      </c>
      <c r="B437" s="92" t="s">
        <v>738</v>
      </c>
      <c r="C437" s="92" t="s">
        <v>159</v>
      </c>
      <c r="D437" s="92" t="s">
        <v>3</v>
      </c>
      <c r="E437" s="92" t="s">
        <v>4</v>
      </c>
      <c r="F437" s="92" t="s">
        <v>1</v>
      </c>
      <c r="G437" s="93">
        <f>G438+G479+G510+G461</f>
        <v>128483161.69999999</v>
      </c>
      <c r="H437" s="93"/>
    </row>
    <row r="438" spans="1:8" s="94" customFormat="1" ht="15.75" outlineLevel="2">
      <c r="A438" s="91" t="s">
        <v>680</v>
      </c>
      <c r="B438" s="92" t="s">
        <v>738</v>
      </c>
      <c r="C438" s="92" t="s">
        <v>159</v>
      </c>
      <c r="D438" s="92" t="s">
        <v>2</v>
      </c>
      <c r="E438" s="92" t="s">
        <v>4</v>
      </c>
      <c r="F438" s="92" t="s">
        <v>1</v>
      </c>
      <c r="G438" s="93">
        <f>G439+J453+G450</f>
        <v>31251058.400000002</v>
      </c>
      <c r="H438" s="93"/>
    </row>
    <row r="439" spans="1:8" s="94" customFormat="1" ht="78.75" outlineLevel="3">
      <c r="A439" s="91" t="s">
        <v>664</v>
      </c>
      <c r="B439" s="92" t="s">
        <v>738</v>
      </c>
      <c r="C439" s="92" t="s">
        <v>159</v>
      </c>
      <c r="D439" s="92" t="s">
        <v>2</v>
      </c>
      <c r="E439" s="92" t="s">
        <v>160</v>
      </c>
      <c r="F439" s="92" t="s">
        <v>1</v>
      </c>
      <c r="G439" s="93">
        <f>G440</f>
        <v>30564578.400000002</v>
      </c>
      <c r="H439" s="93"/>
    </row>
    <row r="440" spans="1:8" s="94" customFormat="1" ht="47.25" outlineLevel="4">
      <c r="A440" s="91" t="s">
        <v>640</v>
      </c>
      <c r="B440" s="92" t="s">
        <v>738</v>
      </c>
      <c r="C440" s="92" t="s">
        <v>159</v>
      </c>
      <c r="D440" s="92" t="s">
        <v>2</v>
      </c>
      <c r="E440" s="92" t="s">
        <v>205</v>
      </c>
      <c r="F440" s="92" t="s">
        <v>1</v>
      </c>
      <c r="G440" s="93">
        <f>G441+G444+G447</f>
        <v>30564578.400000002</v>
      </c>
      <c r="H440" s="93"/>
    </row>
    <row r="441" spans="1:8" ht="15.75" outlineLevel="5">
      <c r="A441" s="95" t="s">
        <v>1121</v>
      </c>
      <c r="B441" s="96" t="s">
        <v>738</v>
      </c>
      <c r="C441" s="96" t="s">
        <v>159</v>
      </c>
      <c r="D441" s="96" t="s">
        <v>2</v>
      </c>
      <c r="E441" s="96" t="s">
        <v>206</v>
      </c>
      <c r="F441" s="96" t="s">
        <v>1</v>
      </c>
      <c r="G441" s="97">
        <f>G442</f>
        <v>7452219.18</v>
      </c>
      <c r="H441" s="97"/>
    </row>
    <row r="442" spans="1:8" ht="31.5" outlineLevel="6">
      <c r="A442" s="95" t="s">
        <v>459</v>
      </c>
      <c r="B442" s="96" t="s">
        <v>738</v>
      </c>
      <c r="C442" s="96" t="s">
        <v>159</v>
      </c>
      <c r="D442" s="96" t="s">
        <v>2</v>
      </c>
      <c r="E442" s="96" t="s">
        <v>207</v>
      </c>
      <c r="F442" s="96" t="s">
        <v>1</v>
      </c>
      <c r="G442" s="97">
        <f>G443</f>
        <v>7452219.18</v>
      </c>
      <c r="H442" s="97"/>
    </row>
    <row r="443" spans="1:8" ht="31.5" outlineLevel="7">
      <c r="A443" s="95" t="s">
        <v>697</v>
      </c>
      <c r="B443" s="96" t="s">
        <v>738</v>
      </c>
      <c r="C443" s="96" t="s">
        <v>159</v>
      </c>
      <c r="D443" s="96" t="s">
        <v>2</v>
      </c>
      <c r="E443" s="96" t="s">
        <v>207</v>
      </c>
      <c r="F443" s="96" t="s">
        <v>17</v>
      </c>
      <c r="G443" s="97">
        <v>7452219.18</v>
      </c>
      <c r="H443" s="97"/>
    </row>
    <row r="444" spans="1:8" ht="63" outlineLevel="5">
      <c r="A444" s="95" t="s">
        <v>1122</v>
      </c>
      <c r="B444" s="96" t="s">
        <v>738</v>
      </c>
      <c r="C444" s="96" t="s">
        <v>159</v>
      </c>
      <c r="D444" s="96" t="s">
        <v>2</v>
      </c>
      <c r="E444" s="96" t="s">
        <v>208</v>
      </c>
      <c r="F444" s="96" t="s">
        <v>1</v>
      </c>
      <c r="G444" s="97">
        <f>G445</f>
        <v>20321663.28</v>
      </c>
      <c r="H444" s="97"/>
    </row>
    <row r="445" spans="1:8" ht="31.5" outlineLevel="6">
      <c r="A445" s="95" t="s">
        <v>462</v>
      </c>
      <c r="B445" s="96" t="s">
        <v>738</v>
      </c>
      <c r="C445" s="96" t="s">
        <v>159</v>
      </c>
      <c r="D445" s="96" t="s">
        <v>2</v>
      </c>
      <c r="E445" s="96" t="s">
        <v>209</v>
      </c>
      <c r="F445" s="96" t="s">
        <v>1</v>
      </c>
      <c r="G445" s="97">
        <f>G446</f>
        <v>20321663.28</v>
      </c>
      <c r="H445" s="97"/>
    </row>
    <row r="446" spans="1:8" ht="31.5" outlineLevel="7">
      <c r="A446" s="95" t="s">
        <v>697</v>
      </c>
      <c r="B446" s="96" t="s">
        <v>738</v>
      </c>
      <c r="C446" s="96" t="s">
        <v>159</v>
      </c>
      <c r="D446" s="96" t="s">
        <v>2</v>
      </c>
      <c r="E446" s="96" t="s">
        <v>209</v>
      </c>
      <c r="F446" s="96" t="s">
        <v>17</v>
      </c>
      <c r="G446" s="97">
        <v>20321663.28</v>
      </c>
      <c r="H446" s="97"/>
    </row>
    <row r="447" spans="1:8" ht="63" outlineLevel="5">
      <c r="A447" s="95" t="s">
        <v>1123</v>
      </c>
      <c r="B447" s="96" t="s">
        <v>738</v>
      </c>
      <c r="C447" s="96" t="s">
        <v>159</v>
      </c>
      <c r="D447" s="96" t="s">
        <v>2</v>
      </c>
      <c r="E447" s="96" t="s">
        <v>210</v>
      </c>
      <c r="F447" s="96" t="s">
        <v>1</v>
      </c>
      <c r="G447" s="97">
        <f>G448</f>
        <v>2790695.94</v>
      </c>
      <c r="H447" s="97"/>
    </row>
    <row r="448" spans="1:8" ht="31.5" outlineLevel="6">
      <c r="A448" s="95" t="s">
        <v>462</v>
      </c>
      <c r="B448" s="96" t="s">
        <v>738</v>
      </c>
      <c r="C448" s="96" t="s">
        <v>159</v>
      </c>
      <c r="D448" s="96" t="s">
        <v>2</v>
      </c>
      <c r="E448" s="96" t="s">
        <v>211</v>
      </c>
      <c r="F448" s="96" t="s">
        <v>1</v>
      </c>
      <c r="G448" s="97">
        <f>G449</f>
        <v>2790695.94</v>
      </c>
      <c r="H448" s="97"/>
    </row>
    <row r="449" spans="1:8" ht="31.5" outlineLevel="7">
      <c r="A449" s="95" t="s">
        <v>697</v>
      </c>
      <c r="B449" s="96" t="s">
        <v>738</v>
      </c>
      <c r="C449" s="96" t="s">
        <v>159</v>
      </c>
      <c r="D449" s="96" t="s">
        <v>2</v>
      </c>
      <c r="E449" s="96" t="s">
        <v>211</v>
      </c>
      <c r="F449" s="96" t="s">
        <v>17</v>
      </c>
      <c r="G449" s="97">
        <v>2790695.94</v>
      </c>
      <c r="H449" s="97"/>
    </row>
    <row r="450" spans="1:8" s="94" customFormat="1" ht="47.25" outlineLevel="4">
      <c r="A450" s="91" t="s">
        <v>626</v>
      </c>
      <c r="B450" s="92" t="s">
        <v>738</v>
      </c>
      <c r="C450" s="92" t="s">
        <v>159</v>
      </c>
      <c r="D450" s="92" t="s">
        <v>2</v>
      </c>
      <c r="E450" s="92" t="s">
        <v>80</v>
      </c>
      <c r="F450" s="92" t="s">
        <v>1</v>
      </c>
      <c r="G450" s="93">
        <f>G451+G454+G457</f>
        <v>686480</v>
      </c>
      <c r="H450" s="93"/>
    </row>
    <row r="451" spans="1:8" ht="47.25" hidden="1" outlineLevel="5">
      <c r="A451" s="95" t="s">
        <v>1124</v>
      </c>
      <c r="B451" s="96" t="s">
        <v>738</v>
      </c>
      <c r="C451" s="96" t="s">
        <v>159</v>
      </c>
      <c r="D451" s="96" t="s">
        <v>2</v>
      </c>
      <c r="E451" s="96" t="s">
        <v>212</v>
      </c>
      <c r="F451" s="96" t="s">
        <v>1</v>
      </c>
      <c r="G451" s="97">
        <f>G452</f>
        <v>0</v>
      </c>
      <c r="H451" s="97"/>
    </row>
    <row r="452" spans="1:8" ht="31.5" hidden="1" outlineLevel="6">
      <c r="A452" s="95" t="s">
        <v>444</v>
      </c>
      <c r="B452" s="96" t="s">
        <v>738</v>
      </c>
      <c r="C452" s="96" t="s">
        <v>159</v>
      </c>
      <c r="D452" s="96" t="s">
        <v>2</v>
      </c>
      <c r="E452" s="96" t="s">
        <v>213</v>
      </c>
      <c r="F452" s="96" t="s">
        <v>1</v>
      </c>
      <c r="G452" s="97">
        <f>G453</f>
        <v>0</v>
      </c>
      <c r="H452" s="97"/>
    </row>
    <row r="453" spans="1:8" ht="31.5" hidden="1" outlineLevel="7">
      <c r="A453" s="95" t="s">
        <v>697</v>
      </c>
      <c r="B453" s="96" t="s">
        <v>738</v>
      </c>
      <c r="C453" s="96" t="s">
        <v>159</v>
      </c>
      <c r="D453" s="96" t="s">
        <v>2</v>
      </c>
      <c r="E453" s="96" t="s">
        <v>213</v>
      </c>
      <c r="F453" s="96" t="s">
        <v>17</v>
      </c>
      <c r="G453" s="97">
        <f>686480-686480</f>
        <v>0</v>
      </c>
      <c r="H453" s="97"/>
    </row>
    <row r="454" spans="1:8" ht="47.25" outlineLevel="7">
      <c r="A454" s="95" t="s">
        <v>1256</v>
      </c>
      <c r="B454" s="96" t="s">
        <v>738</v>
      </c>
      <c r="C454" s="96" t="s">
        <v>159</v>
      </c>
      <c r="D454" s="96" t="s">
        <v>2</v>
      </c>
      <c r="E454" s="96" t="s">
        <v>1257</v>
      </c>
      <c r="F454" s="96" t="s">
        <v>1</v>
      </c>
      <c r="G454" s="97">
        <f>G455</f>
        <v>381600</v>
      </c>
      <c r="H454" s="97"/>
    </row>
    <row r="455" spans="1:8" ht="31.5" outlineLevel="7">
      <c r="A455" s="95" t="s">
        <v>444</v>
      </c>
      <c r="B455" s="96" t="s">
        <v>738</v>
      </c>
      <c r="C455" s="96" t="s">
        <v>159</v>
      </c>
      <c r="D455" s="96" t="s">
        <v>2</v>
      </c>
      <c r="E455" s="96" t="s">
        <v>1258</v>
      </c>
      <c r="F455" s="96" t="s">
        <v>1</v>
      </c>
      <c r="G455" s="97">
        <f>G456</f>
        <v>381600</v>
      </c>
      <c r="H455" s="97"/>
    </row>
    <row r="456" spans="1:8" ht="31.5" outlineLevel="7">
      <c r="A456" s="95" t="s">
        <v>697</v>
      </c>
      <c r="B456" s="96" t="s">
        <v>738</v>
      </c>
      <c r="C456" s="96" t="s">
        <v>159</v>
      </c>
      <c r="D456" s="96" t="s">
        <v>2</v>
      </c>
      <c r="E456" s="96" t="s">
        <v>1258</v>
      </c>
      <c r="F456" s="96" t="s">
        <v>17</v>
      </c>
      <c r="G456" s="97">
        <f>381600</f>
        <v>381600</v>
      </c>
      <c r="H456" s="97"/>
    </row>
    <row r="457" spans="1:8" ht="63" outlineLevel="7">
      <c r="A457" s="95" t="s">
        <v>1259</v>
      </c>
      <c r="B457" s="96" t="s">
        <v>738</v>
      </c>
      <c r="C457" s="96" t="s">
        <v>159</v>
      </c>
      <c r="D457" s="96" t="s">
        <v>2</v>
      </c>
      <c r="E457" s="96" t="s">
        <v>1260</v>
      </c>
      <c r="F457" s="96" t="s">
        <v>1</v>
      </c>
      <c r="G457" s="97">
        <f>G458</f>
        <v>304880</v>
      </c>
      <c r="H457" s="97"/>
    </row>
    <row r="458" spans="1:8" ht="31.5" outlineLevel="7">
      <c r="A458" s="95" t="s">
        <v>444</v>
      </c>
      <c r="B458" s="96" t="s">
        <v>738</v>
      </c>
      <c r="C458" s="96" t="s">
        <v>159</v>
      </c>
      <c r="D458" s="96" t="s">
        <v>2</v>
      </c>
      <c r="E458" s="96" t="s">
        <v>1261</v>
      </c>
      <c r="F458" s="96" t="s">
        <v>1</v>
      </c>
      <c r="G458" s="97">
        <f>G459</f>
        <v>304880</v>
      </c>
      <c r="H458" s="97"/>
    </row>
    <row r="459" spans="1:8" ht="31.5" outlineLevel="7">
      <c r="A459" s="95" t="s">
        <v>697</v>
      </c>
      <c r="B459" s="96" t="s">
        <v>738</v>
      </c>
      <c r="C459" s="96" t="s">
        <v>159</v>
      </c>
      <c r="D459" s="96" t="s">
        <v>2</v>
      </c>
      <c r="E459" s="96" t="s">
        <v>1261</v>
      </c>
      <c r="F459" s="96" t="s">
        <v>17</v>
      </c>
      <c r="G459" s="97">
        <f>304880</f>
        <v>304880</v>
      </c>
      <c r="H459" s="97"/>
    </row>
    <row r="460" spans="1:8" ht="15.75" outlineLevel="7">
      <c r="A460" s="19" t="s">
        <v>681</v>
      </c>
      <c r="B460" s="96" t="s">
        <v>738</v>
      </c>
      <c r="C460" s="96" t="s">
        <v>159</v>
      </c>
      <c r="D460" s="96" t="s">
        <v>5</v>
      </c>
      <c r="E460" s="102" t="s">
        <v>4</v>
      </c>
      <c r="F460" s="102" t="s">
        <v>1</v>
      </c>
      <c r="G460" s="93">
        <f>G461</f>
        <v>54012553.89</v>
      </c>
      <c r="H460" s="97"/>
    </row>
    <row r="461" spans="1:8" s="94" customFormat="1" ht="78.75" outlineLevel="3">
      <c r="A461" s="91" t="s">
        <v>664</v>
      </c>
      <c r="B461" s="92" t="s">
        <v>738</v>
      </c>
      <c r="C461" s="92" t="s">
        <v>159</v>
      </c>
      <c r="D461" s="92" t="s">
        <v>5</v>
      </c>
      <c r="E461" s="92" t="s">
        <v>160</v>
      </c>
      <c r="F461" s="92" t="s">
        <v>1</v>
      </c>
      <c r="G461" s="93">
        <f>G462+G472</f>
        <v>54012553.89</v>
      </c>
      <c r="H461" s="93"/>
    </row>
    <row r="462" spans="1:8" s="94" customFormat="1" ht="63" outlineLevel="4">
      <c r="A462" s="91" t="s">
        <v>641</v>
      </c>
      <c r="B462" s="92" t="s">
        <v>738</v>
      </c>
      <c r="C462" s="92" t="s">
        <v>159</v>
      </c>
      <c r="D462" s="92" t="s">
        <v>5</v>
      </c>
      <c r="E462" s="92" t="s">
        <v>214</v>
      </c>
      <c r="F462" s="92" t="s">
        <v>1</v>
      </c>
      <c r="G462" s="93">
        <f>G463+G466+G469</f>
        <v>2026167.54</v>
      </c>
      <c r="H462" s="93"/>
    </row>
    <row r="463" spans="1:8" ht="15.75" outlineLevel="5">
      <c r="A463" s="95" t="s">
        <v>1202</v>
      </c>
      <c r="B463" s="96" t="s">
        <v>738</v>
      </c>
      <c r="C463" s="96" t="s">
        <v>159</v>
      </c>
      <c r="D463" s="96" t="s">
        <v>5</v>
      </c>
      <c r="E463" s="96" t="s">
        <v>215</v>
      </c>
      <c r="F463" s="96" t="s">
        <v>1</v>
      </c>
      <c r="G463" s="97">
        <f>G464</f>
        <v>565337.64</v>
      </c>
      <c r="H463" s="97"/>
    </row>
    <row r="464" spans="1:8" ht="31.5" outlineLevel="6">
      <c r="A464" s="95" t="s">
        <v>463</v>
      </c>
      <c r="B464" s="96" t="s">
        <v>738</v>
      </c>
      <c r="C464" s="96" t="s">
        <v>159</v>
      </c>
      <c r="D464" s="96" t="s">
        <v>5</v>
      </c>
      <c r="E464" s="96" t="s">
        <v>216</v>
      </c>
      <c r="F464" s="96" t="s">
        <v>1</v>
      </c>
      <c r="G464" s="97">
        <f>G465</f>
        <v>565337.64</v>
      </c>
      <c r="H464" s="97"/>
    </row>
    <row r="465" spans="1:8" ht="31.5" outlineLevel="7">
      <c r="A465" s="95" t="s">
        <v>697</v>
      </c>
      <c r="B465" s="96" t="s">
        <v>738</v>
      </c>
      <c r="C465" s="96" t="s">
        <v>159</v>
      </c>
      <c r="D465" s="96" t="s">
        <v>5</v>
      </c>
      <c r="E465" s="96" t="s">
        <v>216</v>
      </c>
      <c r="F465" s="96" t="s">
        <v>17</v>
      </c>
      <c r="G465" s="97">
        <v>565337.64</v>
      </c>
      <c r="H465" s="97"/>
    </row>
    <row r="466" spans="1:8" ht="15.75" outlineLevel="5">
      <c r="A466" s="95" t="s">
        <v>1203</v>
      </c>
      <c r="B466" s="96" t="s">
        <v>738</v>
      </c>
      <c r="C466" s="96" t="s">
        <v>159</v>
      </c>
      <c r="D466" s="96" t="s">
        <v>5</v>
      </c>
      <c r="E466" s="96" t="s">
        <v>217</v>
      </c>
      <c r="F466" s="96" t="s">
        <v>1</v>
      </c>
      <c r="G466" s="97">
        <f>G467</f>
        <v>1060829.9</v>
      </c>
      <c r="H466" s="97"/>
    </row>
    <row r="467" spans="1:8" ht="31.5" outlineLevel="6">
      <c r="A467" s="95" t="s">
        <v>463</v>
      </c>
      <c r="B467" s="96" t="s">
        <v>738</v>
      </c>
      <c r="C467" s="96" t="s">
        <v>159</v>
      </c>
      <c r="D467" s="96" t="s">
        <v>5</v>
      </c>
      <c r="E467" s="96" t="s">
        <v>218</v>
      </c>
      <c r="F467" s="96" t="s">
        <v>1</v>
      </c>
      <c r="G467" s="97">
        <f>G468</f>
        <v>1060829.9</v>
      </c>
      <c r="H467" s="97"/>
    </row>
    <row r="468" spans="1:8" ht="31.5" outlineLevel="7">
      <c r="A468" s="95" t="s">
        <v>697</v>
      </c>
      <c r="B468" s="96" t="s">
        <v>738</v>
      </c>
      <c r="C468" s="96" t="s">
        <v>159</v>
      </c>
      <c r="D468" s="96" t="s">
        <v>5</v>
      </c>
      <c r="E468" s="96" t="s">
        <v>218</v>
      </c>
      <c r="F468" s="96" t="s">
        <v>17</v>
      </c>
      <c r="G468" s="97">
        <v>1060829.9</v>
      </c>
      <c r="H468" s="97"/>
    </row>
    <row r="469" spans="1:8" ht="47.25" outlineLevel="7">
      <c r="A469" s="95" t="s">
        <v>1245</v>
      </c>
      <c r="B469" s="96" t="s">
        <v>738</v>
      </c>
      <c r="C469" s="96" t="s">
        <v>159</v>
      </c>
      <c r="D469" s="96" t="s">
        <v>5</v>
      </c>
      <c r="E469" s="96" t="s">
        <v>1246</v>
      </c>
      <c r="F469" s="96" t="s">
        <v>1</v>
      </c>
      <c r="G469" s="97">
        <f>G470</f>
        <v>400000</v>
      </c>
      <c r="H469" s="97"/>
    </row>
    <row r="470" spans="1:8" ht="31.5" outlineLevel="7">
      <c r="A470" s="95" t="s">
        <v>444</v>
      </c>
      <c r="B470" s="96" t="s">
        <v>738</v>
      </c>
      <c r="C470" s="96" t="s">
        <v>159</v>
      </c>
      <c r="D470" s="96" t="s">
        <v>5</v>
      </c>
      <c r="E470" s="96" t="s">
        <v>1247</v>
      </c>
      <c r="F470" s="96" t="s">
        <v>1</v>
      </c>
      <c r="G470" s="97">
        <f>G471</f>
        <v>400000</v>
      </c>
      <c r="H470" s="97"/>
    </row>
    <row r="471" spans="1:8" ht="31.5" outlineLevel="7">
      <c r="A471" s="95" t="s">
        <v>697</v>
      </c>
      <c r="B471" s="96" t="s">
        <v>738</v>
      </c>
      <c r="C471" s="96" t="s">
        <v>159</v>
      </c>
      <c r="D471" s="96" t="s">
        <v>5</v>
      </c>
      <c r="E471" s="96" t="s">
        <v>1247</v>
      </c>
      <c r="F471" s="96" t="s">
        <v>17</v>
      </c>
      <c r="G471" s="97">
        <f>400000</f>
        <v>400000</v>
      </c>
      <c r="H471" s="97"/>
    </row>
    <row r="472" spans="1:8" s="94" customFormat="1" ht="63" outlineLevel="4">
      <c r="A472" s="91" t="s">
        <v>642</v>
      </c>
      <c r="B472" s="92" t="s">
        <v>738</v>
      </c>
      <c r="C472" s="92" t="s">
        <v>159</v>
      </c>
      <c r="D472" s="92" t="s">
        <v>5</v>
      </c>
      <c r="E472" s="92" t="s">
        <v>219</v>
      </c>
      <c r="F472" s="92" t="s">
        <v>1</v>
      </c>
      <c r="G472" s="93">
        <f>G473+G476</f>
        <v>51986386.35</v>
      </c>
      <c r="H472" s="93"/>
    </row>
    <row r="473" spans="1:8" ht="63" hidden="1" outlineLevel="5">
      <c r="A473" s="95" t="s">
        <v>1125</v>
      </c>
      <c r="B473" s="96" t="s">
        <v>738</v>
      </c>
      <c r="C473" s="96" t="s">
        <v>159</v>
      </c>
      <c r="D473" s="96" t="s">
        <v>5</v>
      </c>
      <c r="E473" s="96" t="s">
        <v>220</v>
      </c>
      <c r="F473" s="96" t="s">
        <v>1</v>
      </c>
      <c r="G473" s="97">
        <f>G474</f>
        <v>0</v>
      </c>
      <c r="H473" s="97"/>
    </row>
    <row r="474" spans="1:8" ht="31.5" hidden="1" outlineLevel="6">
      <c r="A474" s="95" t="s">
        <v>464</v>
      </c>
      <c r="B474" s="96" t="s">
        <v>738</v>
      </c>
      <c r="C474" s="96" t="s">
        <v>159</v>
      </c>
      <c r="D474" s="96" t="s">
        <v>5</v>
      </c>
      <c r="E474" s="96" t="s">
        <v>221</v>
      </c>
      <c r="F474" s="96" t="s">
        <v>1</v>
      </c>
      <c r="G474" s="97">
        <f>G475</f>
        <v>0</v>
      </c>
      <c r="H474" s="97"/>
    </row>
    <row r="475" spans="1:8" ht="15.75" hidden="1" outlineLevel="7">
      <c r="A475" s="95" t="s">
        <v>699</v>
      </c>
      <c r="B475" s="96" t="s">
        <v>738</v>
      </c>
      <c r="C475" s="96" t="s">
        <v>159</v>
      </c>
      <c r="D475" s="96" t="s">
        <v>5</v>
      </c>
      <c r="E475" s="96" t="s">
        <v>221</v>
      </c>
      <c r="F475" s="96" t="s">
        <v>65</v>
      </c>
      <c r="G475" s="97">
        <f>13482633.29-13482633.29</f>
        <v>0</v>
      </c>
      <c r="H475" s="97"/>
    </row>
    <row r="476" spans="1:8" ht="47.25" outlineLevel="5" collapsed="1">
      <c r="A476" s="95" t="s">
        <v>1126</v>
      </c>
      <c r="B476" s="96" t="s">
        <v>738</v>
      </c>
      <c r="C476" s="96" t="s">
        <v>159</v>
      </c>
      <c r="D476" s="96" t="s">
        <v>5</v>
      </c>
      <c r="E476" s="96" t="s">
        <v>222</v>
      </c>
      <c r="F476" s="96" t="s">
        <v>1</v>
      </c>
      <c r="G476" s="97">
        <f>G477</f>
        <v>51986386.35</v>
      </c>
      <c r="H476" s="97"/>
    </row>
    <row r="477" spans="1:8" ht="31.5" outlineLevel="6">
      <c r="A477" s="95" t="s">
        <v>444</v>
      </c>
      <c r="B477" s="96" t="s">
        <v>738</v>
      </c>
      <c r="C477" s="96" t="s">
        <v>159</v>
      </c>
      <c r="D477" s="96" t="s">
        <v>5</v>
      </c>
      <c r="E477" s="96" t="s">
        <v>223</v>
      </c>
      <c r="F477" s="96" t="s">
        <v>1</v>
      </c>
      <c r="G477" s="97">
        <f>G478</f>
        <v>51986386.35</v>
      </c>
      <c r="H477" s="97"/>
    </row>
    <row r="478" spans="1:8" ht="31.5" outlineLevel="7">
      <c r="A478" s="95" t="s">
        <v>697</v>
      </c>
      <c r="B478" s="96" t="s">
        <v>738</v>
      </c>
      <c r="C478" s="96" t="s">
        <v>159</v>
      </c>
      <c r="D478" s="96" t="s">
        <v>5</v>
      </c>
      <c r="E478" s="96" t="s">
        <v>223</v>
      </c>
      <c r="F478" s="96" t="s">
        <v>17</v>
      </c>
      <c r="G478" s="97">
        <f>2509380.7+10396791.53-132000+39259000-79289.95+32504.07</f>
        <v>51986386.35</v>
      </c>
      <c r="H478" s="97"/>
    </row>
    <row r="479" spans="1:8" s="94" customFormat="1" ht="15.75" outlineLevel="2">
      <c r="A479" s="91" t="s">
        <v>682</v>
      </c>
      <c r="B479" s="92" t="s">
        <v>738</v>
      </c>
      <c r="C479" s="92" t="s">
        <v>159</v>
      </c>
      <c r="D479" s="92" t="s">
        <v>14</v>
      </c>
      <c r="E479" s="92" t="s">
        <v>4</v>
      </c>
      <c r="F479" s="92" t="s">
        <v>1</v>
      </c>
      <c r="G479" s="93">
        <f>G480</f>
        <v>38481106.919999994</v>
      </c>
      <c r="H479" s="93"/>
    </row>
    <row r="480" spans="1:8" s="94" customFormat="1" ht="78.75" outlineLevel="3">
      <c r="A480" s="91" t="s">
        <v>664</v>
      </c>
      <c r="B480" s="92" t="s">
        <v>738</v>
      </c>
      <c r="C480" s="92" t="s">
        <v>159</v>
      </c>
      <c r="D480" s="92" t="s">
        <v>14</v>
      </c>
      <c r="E480" s="92" t="s">
        <v>160</v>
      </c>
      <c r="F480" s="92" t="s">
        <v>1</v>
      </c>
      <c r="G480" s="93">
        <f>G481</f>
        <v>38481106.919999994</v>
      </c>
      <c r="H480" s="93"/>
    </row>
    <row r="481" spans="1:8" s="94" customFormat="1" ht="47.25" outlineLevel="4">
      <c r="A481" s="91" t="s">
        <v>634</v>
      </c>
      <c r="B481" s="92" t="s">
        <v>738</v>
      </c>
      <c r="C481" s="92" t="s">
        <v>159</v>
      </c>
      <c r="D481" s="92" t="s">
        <v>14</v>
      </c>
      <c r="E481" s="92" t="s">
        <v>161</v>
      </c>
      <c r="F481" s="92" t="s">
        <v>1</v>
      </c>
      <c r="G481" s="93">
        <f>G482+G485+G488+G491+G501+G504+G496+G507</f>
        <v>38481106.919999994</v>
      </c>
      <c r="H481" s="93"/>
    </row>
    <row r="482" spans="1:8" ht="47.25" outlineLevel="5">
      <c r="A482" s="95" t="s">
        <v>1127</v>
      </c>
      <c r="B482" s="96" t="s">
        <v>738</v>
      </c>
      <c r="C482" s="96" t="s">
        <v>159</v>
      </c>
      <c r="D482" s="96" t="s">
        <v>14</v>
      </c>
      <c r="E482" s="96" t="s">
        <v>224</v>
      </c>
      <c r="F482" s="96" t="s">
        <v>1</v>
      </c>
      <c r="G482" s="97">
        <f>G483</f>
        <v>15953571.42</v>
      </c>
      <c r="H482" s="97"/>
    </row>
    <row r="483" spans="1:8" ht="47.25" outlineLevel="6">
      <c r="A483" s="95" t="s">
        <v>465</v>
      </c>
      <c r="B483" s="96" t="s">
        <v>738</v>
      </c>
      <c r="C483" s="96" t="s">
        <v>159</v>
      </c>
      <c r="D483" s="96" t="s">
        <v>14</v>
      </c>
      <c r="E483" s="96" t="s">
        <v>225</v>
      </c>
      <c r="F483" s="96" t="s">
        <v>1</v>
      </c>
      <c r="G483" s="97">
        <f>G484</f>
        <v>15953571.42</v>
      </c>
      <c r="H483" s="97"/>
    </row>
    <row r="484" spans="1:8" ht="31.5" outlineLevel="7">
      <c r="A484" s="95" t="s">
        <v>697</v>
      </c>
      <c r="B484" s="96" t="s">
        <v>738</v>
      </c>
      <c r="C484" s="96" t="s">
        <v>159</v>
      </c>
      <c r="D484" s="96" t="s">
        <v>14</v>
      </c>
      <c r="E484" s="96" t="s">
        <v>225</v>
      </c>
      <c r="F484" s="96" t="s">
        <v>17</v>
      </c>
      <c r="G484" s="97">
        <v>15953571.42</v>
      </c>
      <c r="H484" s="97"/>
    </row>
    <row r="485" spans="1:8" ht="78.75" outlineLevel="5">
      <c r="A485" s="95" t="s">
        <v>1128</v>
      </c>
      <c r="B485" s="96" t="s">
        <v>738</v>
      </c>
      <c r="C485" s="96" t="s">
        <v>159</v>
      </c>
      <c r="D485" s="96" t="s">
        <v>14</v>
      </c>
      <c r="E485" s="96" t="s">
        <v>226</v>
      </c>
      <c r="F485" s="96" t="s">
        <v>1</v>
      </c>
      <c r="G485" s="97">
        <f>G486</f>
        <v>10822410.2</v>
      </c>
      <c r="H485" s="97"/>
    </row>
    <row r="486" spans="1:8" ht="47.25" outlineLevel="6">
      <c r="A486" s="95" t="s">
        <v>466</v>
      </c>
      <c r="B486" s="96" t="s">
        <v>738</v>
      </c>
      <c r="C486" s="96" t="s">
        <v>159</v>
      </c>
      <c r="D486" s="96" t="s">
        <v>14</v>
      </c>
      <c r="E486" s="96" t="s">
        <v>227</v>
      </c>
      <c r="F486" s="96" t="s">
        <v>1</v>
      </c>
      <c r="G486" s="97">
        <f>G487</f>
        <v>10822410.2</v>
      </c>
      <c r="H486" s="97"/>
    </row>
    <row r="487" spans="1:8" ht="31.5" outlineLevel="7">
      <c r="A487" s="95" t="s">
        <v>697</v>
      </c>
      <c r="B487" s="96" t="s">
        <v>738</v>
      </c>
      <c r="C487" s="96" t="s">
        <v>159</v>
      </c>
      <c r="D487" s="96" t="s">
        <v>14</v>
      </c>
      <c r="E487" s="96" t="s">
        <v>227</v>
      </c>
      <c r="F487" s="96" t="s">
        <v>17</v>
      </c>
      <c r="G487" s="97">
        <f>13274260.85-2445935.69-5914.96</f>
        <v>10822410.2</v>
      </c>
      <c r="H487" s="97"/>
    </row>
    <row r="488" spans="1:8" ht="63" outlineLevel="5">
      <c r="A488" s="95" t="s">
        <v>1129</v>
      </c>
      <c r="B488" s="96" t="s">
        <v>738</v>
      </c>
      <c r="C488" s="96" t="s">
        <v>159</v>
      </c>
      <c r="D488" s="96" t="s">
        <v>14</v>
      </c>
      <c r="E488" s="96" t="s">
        <v>228</v>
      </c>
      <c r="F488" s="96" t="s">
        <v>1</v>
      </c>
      <c r="G488" s="97">
        <f>G489</f>
        <v>403340.65</v>
      </c>
      <c r="H488" s="97"/>
    </row>
    <row r="489" spans="1:8" ht="31.5" outlineLevel="6">
      <c r="A489" s="95" t="s">
        <v>459</v>
      </c>
      <c r="B489" s="96" t="s">
        <v>738</v>
      </c>
      <c r="C489" s="96" t="s">
        <v>159</v>
      </c>
      <c r="D489" s="96" t="s">
        <v>14</v>
      </c>
      <c r="E489" s="96" t="s">
        <v>229</v>
      </c>
      <c r="F489" s="96" t="s">
        <v>1</v>
      </c>
      <c r="G489" s="97">
        <f>G490</f>
        <v>403340.65</v>
      </c>
      <c r="H489" s="97"/>
    </row>
    <row r="490" spans="1:8" ht="31.5" outlineLevel="7">
      <c r="A490" s="95" t="s">
        <v>697</v>
      </c>
      <c r="B490" s="96" t="s">
        <v>738</v>
      </c>
      <c r="C490" s="96" t="s">
        <v>159</v>
      </c>
      <c r="D490" s="96" t="s">
        <v>14</v>
      </c>
      <c r="E490" s="96" t="s">
        <v>229</v>
      </c>
      <c r="F490" s="96" t="s">
        <v>17</v>
      </c>
      <c r="G490" s="97">
        <v>403340.65</v>
      </c>
      <c r="H490" s="97"/>
    </row>
    <row r="491" spans="1:8" ht="31.5" outlineLevel="5">
      <c r="A491" s="95" t="s">
        <v>1130</v>
      </c>
      <c r="B491" s="96" t="s">
        <v>738</v>
      </c>
      <c r="C491" s="96" t="s">
        <v>159</v>
      </c>
      <c r="D491" s="96" t="s">
        <v>14</v>
      </c>
      <c r="E491" s="96" t="s">
        <v>230</v>
      </c>
      <c r="F491" s="96" t="s">
        <v>1</v>
      </c>
      <c r="G491" s="97">
        <f>G492+G494</f>
        <v>3665387.73</v>
      </c>
      <c r="H491" s="97"/>
    </row>
    <row r="492" spans="1:8" ht="31.5" outlineLevel="6">
      <c r="A492" s="95" t="s">
        <v>444</v>
      </c>
      <c r="B492" s="96" t="s">
        <v>738</v>
      </c>
      <c r="C492" s="96" t="s">
        <v>159</v>
      </c>
      <c r="D492" s="96" t="s">
        <v>14</v>
      </c>
      <c r="E492" s="96" t="s">
        <v>231</v>
      </c>
      <c r="F492" s="96" t="s">
        <v>1</v>
      </c>
      <c r="G492" s="97">
        <f>G493</f>
        <v>665387.7300000001</v>
      </c>
      <c r="H492" s="97"/>
    </row>
    <row r="493" spans="1:8" ht="31.5" outlineLevel="7">
      <c r="A493" s="95" t="s">
        <v>697</v>
      </c>
      <c r="B493" s="96" t="s">
        <v>738</v>
      </c>
      <c r="C493" s="96" t="s">
        <v>159</v>
      </c>
      <c r="D493" s="96" t="s">
        <v>14</v>
      </c>
      <c r="E493" s="96" t="s">
        <v>231</v>
      </c>
      <c r="F493" s="96" t="s">
        <v>17</v>
      </c>
      <c r="G493" s="97">
        <f>936558.43-270000-1170.7</f>
        <v>665387.7300000001</v>
      </c>
      <c r="H493" s="97"/>
    </row>
    <row r="494" spans="1:8" ht="47.25" outlineLevel="6">
      <c r="A494" s="95" t="s">
        <v>467</v>
      </c>
      <c r="B494" s="96" t="s">
        <v>738</v>
      </c>
      <c r="C494" s="96" t="s">
        <v>159</v>
      </c>
      <c r="D494" s="96" t="s">
        <v>14</v>
      </c>
      <c r="E494" s="96" t="s">
        <v>232</v>
      </c>
      <c r="F494" s="96" t="s">
        <v>1</v>
      </c>
      <c r="G494" s="97">
        <f>G495</f>
        <v>3000000</v>
      </c>
      <c r="H494" s="97"/>
    </row>
    <row r="495" spans="1:8" ht="47.25" outlineLevel="7">
      <c r="A495" s="95" t="s">
        <v>1197</v>
      </c>
      <c r="B495" s="96" t="s">
        <v>738</v>
      </c>
      <c r="C495" s="96" t="s">
        <v>159</v>
      </c>
      <c r="D495" s="96" t="s">
        <v>14</v>
      </c>
      <c r="E495" s="96" t="s">
        <v>232</v>
      </c>
      <c r="F495" s="96" t="s">
        <v>143</v>
      </c>
      <c r="G495" s="97">
        <f>17779824-14779824</f>
        <v>3000000</v>
      </c>
      <c r="H495" s="97"/>
    </row>
    <row r="496" spans="1:8" ht="31.5" outlineLevel="7">
      <c r="A496" s="95" t="s">
        <v>1262</v>
      </c>
      <c r="B496" s="96" t="s">
        <v>738</v>
      </c>
      <c r="C496" s="96" t="s">
        <v>159</v>
      </c>
      <c r="D496" s="96" t="s">
        <v>14</v>
      </c>
      <c r="E496" s="96" t="s">
        <v>1263</v>
      </c>
      <c r="F496" s="96" t="s">
        <v>1</v>
      </c>
      <c r="G496" s="97">
        <f>G497+G499</f>
        <v>2445935.69</v>
      </c>
      <c r="H496" s="97"/>
    </row>
    <row r="497" spans="1:8" ht="31.5" outlineLevel="7">
      <c r="A497" s="95" t="s">
        <v>459</v>
      </c>
      <c r="B497" s="96" t="s">
        <v>738</v>
      </c>
      <c r="C497" s="96" t="s">
        <v>159</v>
      </c>
      <c r="D497" s="96" t="s">
        <v>14</v>
      </c>
      <c r="E497" s="96" t="s">
        <v>1264</v>
      </c>
      <c r="F497" s="96" t="s">
        <v>1</v>
      </c>
      <c r="G497" s="97">
        <f>G498</f>
        <v>510635.69</v>
      </c>
      <c r="H497" s="97"/>
    </row>
    <row r="498" spans="1:8" ht="31.5" outlineLevel="7">
      <c r="A498" s="95" t="s">
        <v>697</v>
      </c>
      <c r="B498" s="96" t="s">
        <v>738</v>
      </c>
      <c r="C498" s="96" t="s">
        <v>159</v>
      </c>
      <c r="D498" s="96" t="s">
        <v>14</v>
      </c>
      <c r="E498" s="96" t="s">
        <v>1264</v>
      </c>
      <c r="F498" s="96" t="s">
        <v>17</v>
      </c>
      <c r="G498" s="97">
        <f>510635.69</f>
        <v>510635.69</v>
      </c>
      <c r="H498" s="97"/>
    </row>
    <row r="499" spans="1:8" ht="31.5" outlineLevel="7">
      <c r="A499" s="95" t="s">
        <v>444</v>
      </c>
      <c r="B499" s="96" t="s">
        <v>738</v>
      </c>
      <c r="C499" s="96" t="s">
        <v>159</v>
      </c>
      <c r="D499" s="96" t="s">
        <v>14</v>
      </c>
      <c r="E499" s="96" t="s">
        <v>1265</v>
      </c>
      <c r="F499" s="96" t="s">
        <v>1</v>
      </c>
      <c r="G499" s="97">
        <f>G500</f>
        <v>1935300</v>
      </c>
      <c r="H499" s="97"/>
    </row>
    <row r="500" spans="1:8" ht="31.5" outlineLevel="7">
      <c r="A500" s="95" t="s">
        <v>697</v>
      </c>
      <c r="B500" s="96" t="s">
        <v>738</v>
      </c>
      <c r="C500" s="96" t="s">
        <v>159</v>
      </c>
      <c r="D500" s="96" t="s">
        <v>14</v>
      </c>
      <c r="E500" s="96" t="s">
        <v>1265</v>
      </c>
      <c r="F500" s="96" t="s">
        <v>17</v>
      </c>
      <c r="G500" s="97">
        <f>1935300</f>
        <v>1935300</v>
      </c>
      <c r="H500" s="97"/>
    </row>
    <row r="501" spans="1:8" ht="31.5" outlineLevel="5">
      <c r="A501" s="95" t="s">
        <v>1131</v>
      </c>
      <c r="B501" s="96" t="s">
        <v>738</v>
      </c>
      <c r="C501" s="96" t="s">
        <v>159</v>
      </c>
      <c r="D501" s="96" t="s">
        <v>14</v>
      </c>
      <c r="E501" s="96" t="s">
        <v>233</v>
      </c>
      <c r="F501" s="96" t="s">
        <v>1</v>
      </c>
      <c r="G501" s="97">
        <f>G502</f>
        <v>3817602</v>
      </c>
      <c r="H501" s="97"/>
    </row>
    <row r="502" spans="1:8" ht="31.5" outlineLevel="6">
      <c r="A502" s="95" t="s">
        <v>444</v>
      </c>
      <c r="B502" s="96" t="s">
        <v>738</v>
      </c>
      <c r="C502" s="96" t="s">
        <v>159</v>
      </c>
      <c r="D502" s="96" t="s">
        <v>14</v>
      </c>
      <c r="E502" s="96" t="s">
        <v>234</v>
      </c>
      <c r="F502" s="96" t="s">
        <v>1</v>
      </c>
      <c r="G502" s="97">
        <f>G503</f>
        <v>3817602</v>
      </c>
      <c r="H502" s="97"/>
    </row>
    <row r="503" spans="1:8" ht="31.5" outlineLevel="7">
      <c r="A503" s="95" t="s">
        <v>697</v>
      </c>
      <c r="B503" s="96" t="s">
        <v>738</v>
      </c>
      <c r="C503" s="96" t="s">
        <v>159</v>
      </c>
      <c r="D503" s="96" t="s">
        <v>14</v>
      </c>
      <c r="E503" s="96" t="s">
        <v>234</v>
      </c>
      <c r="F503" s="96" t="s">
        <v>17</v>
      </c>
      <c r="G503" s="97">
        <f>4002811.57-2914.34-182295.23</f>
        <v>3817602</v>
      </c>
      <c r="H503" s="97"/>
    </row>
    <row r="504" spans="1:8" ht="47.25" outlineLevel="5">
      <c r="A504" s="95" t="s">
        <v>1132</v>
      </c>
      <c r="B504" s="96" t="s">
        <v>738</v>
      </c>
      <c r="C504" s="96" t="s">
        <v>159</v>
      </c>
      <c r="D504" s="96" t="s">
        <v>14</v>
      </c>
      <c r="E504" s="96" t="s">
        <v>235</v>
      </c>
      <c r="F504" s="96" t="s">
        <v>1</v>
      </c>
      <c r="G504" s="97">
        <f>G505</f>
        <v>1190564</v>
      </c>
      <c r="H504" s="97"/>
    </row>
    <row r="505" spans="1:8" ht="31.5" outlineLevel="6">
      <c r="A505" s="95" t="s">
        <v>444</v>
      </c>
      <c r="B505" s="96" t="s">
        <v>738</v>
      </c>
      <c r="C505" s="96" t="s">
        <v>159</v>
      </c>
      <c r="D505" s="96" t="s">
        <v>14</v>
      </c>
      <c r="E505" s="96" t="s">
        <v>236</v>
      </c>
      <c r="F505" s="96" t="s">
        <v>1</v>
      </c>
      <c r="G505" s="97">
        <f>G506</f>
        <v>1190564</v>
      </c>
      <c r="H505" s="97"/>
    </row>
    <row r="506" spans="1:8" ht="31.5" outlineLevel="7">
      <c r="A506" s="95" t="s">
        <v>697</v>
      </c>
      <c r="B506" s="96" t="s">
        <v>738</v>
      </c>
      <c r="C506" s="96" t="s">
        <v>159</v>
      </c>
      <c r="D506" s="96" t="s">
        <v>14</v>
      </c>
      <c r="E506" s="96" t="s">
        <v>236</v>
      </c>
      <c r="F506" s="96" t="s">
        <v>17</v>
      </c>
      <c r="G506" s="97">
        <v>1190564</v>
      </c>
      <c r="H506" s="97"/>
    </row>
    <row r="507" spans="1:8" ht="31.5" outlineLevel="7">
      <c r="A507" s="95" t="s">
        <v>1266</v>
      </c>
      <c r="B507" s="96" t="s">
        <v>738</v>
      </c>
      <c r="C507" s="96" t="s">
        <v>159</v>
      </c>
      <c r="D507" s="96" t="s">
        <v>14</v>
      </c>
      <c r="E507" s="96" t="s">
        <v>1267</v>
      </c>
      <c r="F507" s="96" t="s">
        <v>1</v>
      </c>
      <c r="G507" s="97">
        <f>G508</f>
        <v>182295.23</v>
      </c>
      <c r="H507" s="97"/>
    </row>
    <row r="508" spans="1:8" ht="31.5" outlineLevel="7">
      <c r="A508" s="95" t="s">
        <v>444</v>
      </c>
      <c r="B508" s="96" t="s">
        <v>738</v>
      </c>
      <c r="C508" s="96" t="s">
        <v>159</v>
      </c>
      <c r="D508" s="96" t="s">
        <v>14</v>
      </c>
      <c r="E508" s="96" t="s">
        <v>1268</v>
      </c>
      <c r="F508" s="96" t="s">
        <v>1</v>
      </c>
      <c r="G508" s="97">
        <f>G509</f>
        <v>182295.23</v>
      </c>
      <c r="H508" s="97"/>
    </row>
    <row r="509" spans="1:8" ht="31.5" outlineLevel="7">
      <c r="A509" s="95" t="s">
        <v>697</v>
      </c>
      <c r="B509" s="96" t="s">
        <v>738</v>
      </c>
      <c r="C509" s="96" t="s">
        <v>159</v>
      </c>
      <c r="D509" s="96" t="s">
        <v>14</v>
      </c>
      <c r="E509" s="96" t="s">
        <v>1268</v>
      </c>
      <c r="F509" s="96" t="s">
        <v>17</v>
      </c>
      <c r="G509" s="97">
        <f>182295.23</f>
        <v>182295.23</v>
      </c>
      <c r="H509" s="97"/>
    </row>
    <row r="510" spans="1:8" s="94" customFormat="1" ht="31.5" outlineLevel="2">
      <c r="A510" s="91" t="s">
        <v>683</v>
      </c>
      <c r="B510" s="92" t="s">
        <v>738</v>
      </c>
      <c r="C510" s="92" t="s">
        <v>159</v>
      </c>
      <c r="D510" s="92" t="s">
        <v>159</v>
      </c>
      <c r="E510" s="92" t="s">
        <v>4</v>
      </c>
      <c r="F510" s="92" t="s">
        <v>1</v>
      </c>
      <c r="G510" s="93">
        <f>G511+G521+G526</f>
        <v>4738442.49</v>
      </c>
      <c r="H510" s="93"/>
    </row>
    <row r="511" spans="1:8" s="94" customFormat="1" ht="78.75" outlineLevel="3">
      <c r="A511" s="91" t="s">
        <v>664</v>
      </c>
      <c r="B511" s="92" t="s">
        <v>738</v>
      </c>
      <c r="C511" s="92" t="s">
        <v>159</v>
      </c>
      <c r="D511" s="92" t="s">
        <v>159</v>
      </c>
      <c r="E511" s="92" t="s">
        <v>160</v>
      </c>
      <c r="F511" s="92" t="s">
        <v>1</v>
      </c>
      <c r="G511" s="93">
        <f>G512</f>
        <v>2612225.9699999997</v>
      </c>
      <c r="H511" s="93"/>
    </row>
    <row r="512" spans="1:8" s="94" customFormat="1" ht="47.25" outlineLevel="4">
      <c r="A512" s="91" t="s">
        <v>643</v>
      </c>
      <c r="B512" s="92" t="s">
        <v>738</v>
      </c>
      <c r="C512" s="92" t="s">
        <v>159</v>
      </c>
      <c r="D512" s="92" t="s">
        <v>159</v>
      </c>
      <c r="E512" s="92" t="s">
        <v>237</v>
      </c>
      <c r="F512" s="92" t="s">
        <v>1</v>
      </c>
      <c r="G512" s="93">
        <f>G513</f>
        <v>2612225.9699999997</v>
      </c>
      <c r="H512" s="93"/>
    </row>
    <row r="513" spans="1:8" ht="31.5" outlineLevel="5">
      <c r="A513" s="95" t="s">
        <v>1133</v>
      </c>
      <c r="B513" s="96" t="s">
        <v>738</v>
      </c>
      <c r="C513" s="96" t="s">
        <v>159</v>
      </c>
      <c r="D513" s="96" t="s">
        <v>159</v>
      </c>
      <c r="E513" s="96" t="s">
        <v>238</v>
      </c>
      <c r="F513" s="96" t="s">
        <v>1</v>
      </c>
      <c r="G513" s="97">
        <f>G514+G519</f>
        <v>2612225.9699999997</v>
      </c>
      <c r="H513" s="97"/>
    </row>
    <row r="514" spans="1:9" ht="78.75" outlineLevel="6">
      <c r="A514" s="95" t="s">
        <v>446</v>
      </c>
      <c r="B514" s="96" t="s">
        <v>738</v>
      </c>
      <c r="C514" s="96" t="s">
        <v>159</v>
      </c>
      <c r="D514" s="96" t="s">
        <v>159</v>
      </c>
      <c r="E514" s="96" t="s">
        <v>239</v>
      </c>
      <c r="F514" s="96" t="s">
        <v>1</v>
      </c>
      <c r="G514" s="97">
        <f>G515+G516+G517+G518</f>
        <v>1466741.78</v>
      </c>
      <c r="H514" s="97"/>
      <c r="I514" s="99"/>
    </row>
    <row r="515" spans="1:8" ht="94.5" outlineLevel="7">
      <c r="A515" s="95" t="s">
        <v>712</v>
      </c>
      <c r="B515" s="96" t="s">
        <v>738</v>
      </c>
      <c r="C515" s="96" t="s">
        <v>159</v>
      </c>
      <c r="D515" s="96" t="s">
        <v>159</v>
      </c>
      <c r="E515" s="96" t="s">
        <v>239</v>
      </c>
      <c r="F515" s="96" t="s">
        <v>10</v>
      </c>
      <c r="G515" s="97">
        <f>1029104.53+250349.4+74055.88</f>
        <v>1353509.81</v>
      </c>
      <c r="H515" s="97"/>
    </row>
    <row r="516" spans="1:8" ht="31.5" outlineLevel="7">
      <c r="A516" s="95" t="s">
        <v>697</v>
      </c>
      <c r="B516" s="96" t="s">
        <v>738</v>
      </c>
      <c r="C516" s="96" t="s">
        <v>159</v>
      </c>
      <c r="D516" s="96" t="s">
        <v>159</v>
      </c>
      <c r="E516" s="96" t="s">
        <v>239</v>
      </c>
      <c r="F516" s="96" t="s">
        <v>17</v>
      </c>
      <c r="G516" s="97">
        <f>2100+1131.83</f>
        <v>3231.83</v>
      </c>
      <c r="H516" s="97"/>
    </row>
    <row r="517" spans="1:8" ht="31.5" outlineLevel="7">
      <c r="A517" s="169" t="s">
        <v>698</v>
      </c>
      <c r="B517" s="170" t="s">
        <v>738</v>
      </c>
      <c r="C517" s="170" t="s">
        <v>159</v>
      </c>
      <c r="D517" s="170" t="s">
        <v>159</v>
      </c>
      <c r="E517" s="170" t="s">
        <v>239</v>
      </c>
      <c r="F517" s="170" t="s">
        <v>47</v>
      </c>
      <c r="G517" s="171">
        <f>78922.14</f>
        <v>78922.14</v>
      </c>
      <c r="H517" s="171"/>
    </row>
    <row r="518" spans="1:8" ht="15.75" outlineLevel="7">
      <c r="A518" s="95" t="s">
        <v>699</v>
      </c>
      <c r="B518" s="170" t="s">
        <v>738</v>
      </c>
      <c r="C518" s="170" t="s">
        <v>159</v>
      </c>
      <c r="D518" s="170" t="s">
        <v>159</v>
      </c>
      <c r="E518" s="170" t="s">
        <v>239</v>
      </c>
      <c r="F518" s="170" t="s">
        <v>65</v>
      </c>
      <c r="G518" s="171">
        <f>31078</f>
        <v>31078</v>
      </c>
      <c r="H518" s="171"/>
    </row>
    <row r="519" spans="1:8" ht="31.5" outlineLevel="6">
      <c r="A519" s="95" t="s">
        <v>444</v>
      </c>
      <c r="B519" s="96" t="s">
        <v>738</v>
      </c>
      <c r="C519" s="96" t="s">
        <v>159</v>
      </c>
      <c r="D519" s="96" t="s">
        <v>159</v>
      </c>
      <c r="E519" s="96" t="s">
        <v>240</v>
      </c>
      <c r="F519" s="96" t="s">
        <v>1</v>
      </c>
      <c r="G519" s="97">
        <f>G520</f>
        <v>1145484.19</v>
      </c>
      <c r="H519" s="97"/>
    </row>
    <row r="520" spans="1:8" ht="31.5" outlineLevel="7">
      <c r="A520" s="95" t="s">
        <v>697</v>
      </c>
      <c r="B520" s="96" t="s">
        <v>738</v>
      </c>
      <c r="C520" s="96" t="s">
        <v>159</v>
      </c>
      <c r="D520" s="96" t="s">
        <v>159</v>
      </c>
      <c r="E520" s="96" t="s">
        <v>240</v>
      </c>
      <c r="F520" s="96" t="s">
        <v>17</v>
      </c>
      <c r="G520" s="97">
        <f>425278.56+720205.63</f>
        <v>1145484.19</v>
      </c>
      <c r="H520" s="97"/>
    </row>
    <row r="521" spans="1:8" s="94" customFormat="1" ht="47.25" outlineLevel="3">
      <c r="A521" s="91" t="s">
        <v>663</v>
      </c>
      <c r="B521" s="92" t="s">
        <v>738</v>
      </c>
      <c r="C521" s="92" t="s">
        <v>159</v>
      </c>
      <c r="D521" s="92" t="s">
        <v>159</v>
      </c>
      <c r="E521" s="92" t="s">
        <v>90</v>
      </c>
      <c r="F521" s="92" t="s">
        <v>1</v>
      </c>
      <c r="G521" s="93">
        <f>G522</f>
        <v>11400</v>
      </c>
      <c r="H521" s="93"/>
    </row>
    <row r="522" spans="1:8" s="94" customFormat="1" ht="47.25" outlineLevel="4">
      <c r="A522" s="91" t="s">
        <v>628</v>
      </c>
      <c r="B522" s="92" t="s">
        <v>738</v>
      </c>
      <c r="C522" s="92" t="s">
        <v>159</v>
      </c>
      <c r="D522" s="92" t="s">
        <v>159</v>
      </c>
      <c r="E522" s="92" t="s">
        <v>91</v>
      </c>
      <c r="F522" s="92" t="s">
        <v>1</v>
      </c>
      <c r="G522" s="93">
        <f>G523</f>
        <v>11400</v>
      </c>
      <c r="H522" s="93"/>
    </row>
    <row r="523" spans="1:8" ht="31.5" outlineLevel="5">
      <c r="A523" s="95" t="s">
        <v>1086</v>
      </c>
      <c r="B523" s="96" t="s">
        <v>738</v>
      </c>
      <c r="C523" s="96" t="s">
        <v>159</v>
      </c>
      <c r="D523" s="96" t="s">
        <v>159</v>
      </c>
      <c r="E523" s="96" t="s">
        <v>100</v>
      </c>
      <c r="F523" s="96" t="s">
        <v>1</v>
      </c>
      <c r="G523" s="97">
        <f>G524</f>
        <v>11400</v>
      </c>
      <c r="H523" s="97"/>
    </row>
    <row r="524" spans="1:8" ht="31.5" outlineLevel="6">
      <c r="A524" s="95" t="s">
        <v>444</v>
      </c>
      <c r="B524" s="96" t="s">
        <v>738</v>
      </c>
      <c r="C524" s="96" t="s">
        <v>159</v>
      </c>
      <c r="D524" s="96" t="s">
        <v>159</v>
      </c>
      <c r="E524" s="96" t="s">
        <v>101</v>
      </c>
      <c r="F524" s="96" t="s">
        <v>1</v>
      </c>
      <c r="G524" s="97">
        <f>G525</f>
        <v>11400</v>
      </c>
      <c r="H524" s="97"/>
    </row>
    <row r="525" spans="1:8" ht="31.5" outlineLevel="7">
      <c r="A525" s="95" t="s">
        <v>697</v>
      </c>
      <c r="B525" s="96" t="s">
        <v>738</v>
      </c>
      <c r="C525" s="96" t="s">
        <v>159</v>
      </c>
      <c r="D525" s="96" t="s">
        <v>159</v>
      </c>
      <c r="E525" s="96" t="s">
        <v>101</v>
      </c>
      <c r="F525" s="96" t="s">
        <v>17</v>
      </c>
      <c r="G525" s="97">
        <v>11400</v>
      </c>
      <c r="H525" s="97"/>
    </row>
    <row r="526" spans="1:8" s="94" customFormat="1" ht="15.75" outlineLevel="3">
      <c r="A526" s="91" t="s">
        <v>493</v>
      </c>
      <c r="B526" s="92" t="s">
        <v>738</v>
      </c>
      <c r="C526" s="92" t="s">
        <v>159</v>
      </c>
      <c r="D526" s="92" t="s">
        <v>159</v>
      </c>
      <c r="E526" s="92" t="s">
        <v>11</v>
      </c>
      <c r="F526" s="92" t="s">
        <v>1</v>
      </c>
      <c r="G526" s="93">
        <f>G527</f>
        <v>2114816.52</v>
      </c>
      <c r="H526" s="93"/>
    </row>
    <row r="527" spans="1:8" ht="78.75" outlineLevel="6">
      <c r="A527" s="95" t="s">
        <v>446</v>
      </c>
      <c r="B527" s="96" t="s">
        <v>738</v>
      </c>
      <c r="C527" s="96" t="s">
        <v>159</v>
      </c>
      <c r="D527" s="96" t="s">
        <v>159</v>
      </c>
      <c r="E527" s="96" t="s">
        <v>241</v>
      </c>
      <c r="F527" s="96" t="s">
        <v>1</v>
      </c>
      <c r="G527" s="97">
        <f>G528</f>
        <v>2114816.52</v>
      </c>
      <c r="H527" s="97"/>
    </row>
    <row r="528" spans="1:8" ht="47.25" outlineLevel="7">
      <c r="A528" s="95" t="s">
        <v>700</v>
      </c>
      <c r="B528" s="96" t="s">
        <v>738</v>
      </c>
      <c r="C528" s="96" t="s">
        <v>159</v>
      </c>
      <c r="D528" s="96" t="s">
        <v>159</v>
      </c>
      <c r="E528" s="96" t="s">
        <v>241</v>
      </c>
      <c r="F528" s="96" t="s">
        <v>70</v>
      </c>
      <c r="G528" s="97">
        <v>2114816.52</v>
      </c>
      <c r="H528" s="97"/>
    </row>
    <row r="529" spans="1:8" s="94" customFormat="1" ht="15.75" outlineLevel="1">
      <c r="A529" s="91" t="s">
        <v>704</v>
      </c>
      <c r="B529" s="92" t="s">
        <v>738</v>
      </c>
      <c r="C529" s="92" t="s">
        <v>242</v>
      </c>
      <c r="D529" s="92" t="s">
        <v>3</v>
      </c>
      <c r="E529" s="92" t="s">
        <v>4</v>
      </c>
      <c r="F529" s="92" t="s">
        <v>1</v>
      </c>
      <c r="G529" s="93">
        <f aca="true" t="shared" si="1" ref="G529:H534">G530</f>
        <v>774513.73</v>
      </c>
      <c r="H529" s="93">
        <f t="shared" si="1"/>
        <v>774513.73</v>
      </c>
    </row>
    <row r="530" spans="1:8" s="94" customFormat="1" ht="15.75" outlineLevel="2">
      <c r="A530" s="91" t="s">
        <v>684</v>
      </c>
      <c r="B530" s="92" t="s">
        <v>738</v>
      </c>
      <c r="C530" s="92" t="s">
        <v>242</v>
      </c>
      <c r="D530" s="92" t="s">
        <v>2</v>
      </c>
      <c r="E530" s="92" t="s">
        <v>4</v>
      </c>
      <c r="F530" s="92" t="s">
        <v>1</v>
      </c>
      <c r="G530" s="93">
        <f t="shared" si="1"/>
        <v>774513.73</v>
      </c>
      <c r="H530" s="93">
        <f t="shared" si="1"/>
        <v>774513.73</v>
      </c>
    </row>
    <row r="531" spans="1:8" s="94" customFormat="1" ht="47.25" outlineLevel="3">
      <c r="A531" s="91" t="s">
        <v>661</v>
      </c>
      <c r="B531" s="92" t="s">
        <v>738</v>
      </c>
      <c r="C531" s="92" t="s">
        <v>242</v>
      </c>
      <c r="D531" s="92" t="s">
        <v>2</v>
      </c>
      <c r="E531" s="92" t="s">
        <v>23</v>
      </c>
      <c r="F531" s="92" t="s">
        <v>1</v>
      </c>
      <c r="G531" s="93">
        <f t="shared" si="1"/>
        <v>774513.73</v>
      </c>
      <c r="H531" s="93">
        <f t="shared" si="1"/>
        <v>774513.73</v>
      </c>
    </row>
    <row r="532" spans="1:8" s="94" customFormat="1" ht="47.25" outlineLevel="4">
      <c r="A532" s="91" t="s">
        <v>645</v>
      </c>
      <c r="B532" s="92" t="s">
        <v>738</v>
      </c>
      <c r="C532" s="92" t="s">
        <v>242</v>
      </c>
      <c r="D532" s="92" t="s">
        <v>2</v>
      </c>
      <c r="E532" s="92" t="s">
        <v>252</v>
      </c>
      <c r="F532" s="92" t="s">
        <v>1</v>
      </c>
      <c r="G532" s="93">
        <f t="shared" si="1"/>
        <v>774513.73</v>
      </c>
      <c r="H532" s="93">
        <f t="shared" si="1"/>
        <v>774513.73</v>
      </c>
    </row>
    <row r="533" spans="1:8" ht="31.5" outlineLevel="5">
      <c r="A533" s="95" t="s">
        <v>1204</v>
      </c>
      <c r="B533" s="96" t="s">
        <v>738</v>
      </c>
      <c r="C533" s="96" t="s">
        <v>242</v>
      </c>
      <c r="D533" s="96" t="s">
        <v>2</v>
      </c>
      <c r="E533" s="96" t="s">
        <v>253</v>
      </c>
      <c r="F533" s="96" t="s">
        <v>1</v>
      </c>
      <c r="G533" s="97">
        <f t="shared" si="1"/>
        <v>774513.73</v>
      </c>
      <c r="H533" s="97">
        <f t="shared" si="1"/>
        <v>774513.73</v>
      </c>
    </row>
    <row r="534" spans="1:8" ht="47.25" outlineLevel="6">
      <c r="A534" s="95" t="s">
        <v>470</v>
      </c>
      <c r="B534" s="96" t="s">
        <v>738</v>
      </c>
      <c r="C534" s="96" t="s">
        <v>242</v>
      </c>
      <c r="D534" s="96" t="s">
        <v>2</v>
      </c>
      <c r="E534" s="96" t="s">
        <v>254</v>
      </c>
      <c r="F534" s="96" t="s">
        <v>1</v>
      </c>
      <c r="G534" s="97">
        <f t="shared" si="1"/>
        <v>774513.73</v>
      </c>
      <c r="H534" s="97">
        <f t="shared" si="1"/>
        <v>774513.73</v>
      </c>
    </row>
    <row r="535" spans="1:8" ht="47.25" outlineLevel="7">
      <c r="A535" s="95" t="s">
        <v>1197</v>
      </c>
      <c r="B535" s="96" t="s">
        <v>738</v>
      </c>
      <c r="C535" s="96" t="s">
        <v>242</v>
      </c>
      <c r="D535" s="96" t="s">
        <v>2</v>
      </c>
      <c r="E535" s="96" t="s">
        <v>254</v>
      </c>
      <c r="F535" s="96" t="s">
        <v>143</v>
      </c>
      <c r="G535" s="97">
        <v>774513.73</v>
      </c>
      <c r="H535" s="97">
        <f>G535</f>
        <v>774513.73</v>
      </c>
    </row>
    <row r="536" spans="1:8" s="94" customFormat="1" ht="31.5">
      <c r="A536" s="91" t="s">
        <v>757</v>
      </c>
      <c r="B536" s="92" t="s">
        <v>756</v>
      </c>
      <c r="C536" s="92" t="s">
        <v>3</v>
      </c>
      <c r="D536" s="92" t="s">
        <v>3</v>
      </c>
      <c r="E536" s="92" t="s">
        <v>4</v>
      </c>
      <c r="F536" s="92" t="s">
        <v>1</v>
      </c>
      <c r="G536" s="93">
        <f>G537+G579</f>
        <v>29066738.159999996</v>
      </c>
      <c r="H536" s="93"/>
    </row>
    <row r="537" spans="1:8" s="94" customFormat="1" ht="15.75" outlineLevel="1">
      <c r="A537" s="91" t="s">
        <v>696</v>
      </c>
      <c r="B537" s="92" t="s">
        <v>756</v>
      </c>
      <c r="C537" s="92" t="s">
        <v>2</v>
      </c>
      <c r="D537" s="92" t="s">
        <v>3</v>
      </c>
      <c r="E537" s="92" t="s">
        <v>4</v>
      </c>
      <c r="F537" s="92" t="s">
        <v>1</v>
      </c>
      <c r="G537" s="93">
        <f>G538+G560+G564</f>
        <v>17265091.169999998</v>
      </c>
      <c r="H537" s="93"/>
    </row>
    <row r="538" spans="1:8" s="94" customFormat="1" ht="78.75" outlineLevel="2">
      <c r="A538" s="91" t="s">
        <v>669</v>
      </c>
      <c r="B538" s="92" t="s">
        <v>756</v>
      </c>
      <c r="C538" s="92" t="s">
        <v>2</v>
      </c>
      <c r="D538" s="92" t="s">
        <v>22</v>
      </c>
      <c r="E538" s="92" t="s">
        <v>4</v>
      </c>
      <c r="F538" s="92" t="s">
        <v>1</v>
      </c>
      <c r="G538" s="93">
        <f>G539+G548</f>
        <v>10930107</v>
      </c>
      <c r="H538" s="93"/>
    </row>
    <row r="539" spans="1:8" s="94" customFormat="1" ht="78.75" outlineLevel="3">
      <c r="A539" s="91" t="s">
        <v>489</v>
      </c>
      <c r="B539" s="92" t="s">
        <v>756</v>
      </c>
      <c r="C539" s="92" t="s">
        <v>2</v>
      </c>
      <c r="D539" s="92" t="s">
        <v>22</v>
      </c>
      <c r="E539" s="92" t="s">
        <v>38</v>
      </c>
      <c r="F539" s="92" t="s">
        <v>1</v>
      </c>
      <c r="G539" s="93">
        <f>G540</f>
        <v>10743162</v>
      </c>
      <c r="H539" s="93"/>
    </row>
    <row r="540" spans="1:8" s="94" customFormat="1" ht="31.5" outlineLevel="4">
      <c r="A540" s="91" t="s">
        <v>619</v>
      </c>
      <c r="B540" s="92" t="s">
        <v>756</v>
      </c>
      <c r="C540" s="92" t="s">
        <v>2</v>
      </c>
      <c r="D540" s="92" t="s">
        <v>22</v>
      </c>
      <c r="E540" s="92" t="s">
        <v>39</v>
      </c>
      <c r="F540" s="92" t="s">
        <v>1</v>
      </c>
      <c r="G540" s="93">
        <f>G541</f>
        <v>10743162</v>
      </c>
      <c r="H540" s="93"/>
    </row>
    <row r="541" spans="1:8" ht="63" outlineLevel="5">
      <c r="A541" s="95" t="s">
        <v>1134</v>
      </c>
      <c r="B541" s="96" t="s">
        <v>756</v>
      </c>
      <c r="C541" s="96" t="s">
        <v>2</v>
      </c>
      <c r="D541" s="96" t="s">
        <v>22</v>
      </c>
      <c r="E541" s="96" t="s">
        <v>40</v>
      </c>
      <c r="F541" s="96" t="s">
        <v>1</v>
      </c>
      <c r="G541" s="97">
        <f>G542+G546+G544</f>
        <v>10743162</v>
      </c>
      <c r="H541" s="97"/>
    </row>
    <row r="542" spans="1:8" ht="31.5" outlineLevel="6">
      <c r="A542" s="95" t="s">
        <v>437</v>
      </c>
      <c r="B542" s="96" t="s">
        <v>756</v>
      </c>
      <c r="C542" s="96" t="s">
        <v>2</v>
      </c>
      <c r="D542" s="96" t="s">
        <v>22</v>
      </c>
      <c r="E542" s="96" t="s">
        <v>41</v>
      </c>
      <c r="F542" s="96" t="s">
        <v>1</v>
      </c>
      <c r="G542" s="97">
        <f>G543</f>
        <v>10372616</v>
      </c>
      <c r="H542" s="97"/>
    </row>
    <row r="543" spans="1:8" ht="94.5" outlineLevel="7">
      <c r="A543" s="95" t="s">
        <v>712</v>
      </c>
      <c r="B543" s="96" t="s">
        <v>756</v>
      </c>
      <c r="C543" s="96" t="s">
        <v>2</v>
      </c>
      <c r="D543" s="96" t="s">
        <v>22</v>
      </c>
      <c r="E543" s="96" t="s">
        <v>41</v>
      </c>
      <c r="F543" s="96" t="s">
        <v>10</v>
      </c>
      <c r="G543" s="97">
        <f>10373316-700</f>
        <v>10372616</v>
      </c>
      <c r="H543" s="97"/>
    </row>
    <row r="544" spans="1:8" ht="42.75" customHeight="1" outlineLevel="7">
      <c r="A544" s="95" t="s">
        <v>433</v>
      </c>
      <c r="B544" s="96" t="s">
        <v>756</v>
      </c>
      <c r="C544" s="96" t="s">
        <v>2</v>
      </c>
      <c r="D544" s="96" t="s">
        <v>22</v>
      </c>
      <c r="E544" s="96" t="s">
        <v>1252</v>
      </c>
      <c r="F544" s="96" t="s">
        <v>1</v>
      </c>
      <c r="G544" s="97">
        <f>G545</f>
        <v>700</v>
      </c>
      <c r="H544" s="97"/>
    </row>
    <row r="545" spans="1:8" ht="94.5" outlineLevel="7">
      <c r="A545" s="95" t="s">
        <v>712</v>
      </c>
      <c r="B545" s="96" t="s">
        <v>756</v>
      </c>
      <c r="C545" s="96" t="s">
        <v>2</v>
      </c>
      <c r="D545" s="96" t="s">
        <v>22</v>
      </c>
      <c r="E545" s="96" t="s">
        <v>1252</v>
      </c>
      <c r="F545" s="96" t="s">
        <v>10</v>
      </c>
      <c r="G545" s="97">
        <f>700</f>
        <v>700</v>
      </c>
      <c r="H545" s="97"/>
    </row>
    <row r="546" spans="1:8" ht="78.75" outlineLevel="6">
      <c r="A546" s="95" t="s">
        <v>435</v>
      </c>
      <c r="B546" s="96" t="s">
        <v>756</v>
      </c>
      <c r="C546" s="96" t="s">
        <v>2</v>
      </c>
      <c r="D546" s="96" t="s">
        <v>22</v>
      </c>
      <c r="E546" s="96" t="s">
        <v>42</v>
      </c>
      <c r="F546" s="96" t="s">
        <v>1</v>
      </c>
      <c r="G546" s="97">
        <f>G547</f>
        <v>369846</v>
      </c>
      <c r="H546" s="97"/>
    </row>
    <row r="547" spans="1:8" ht="94.5" outlineLevel="7">
      <c r="A547" s="95" t="s">
        <v>712</v>
      </c>
      <c r="B547" s="96" t="s">
        <v>756</v>
      </c>
      <c r="C547" s="96" t="s">
        <v>2</v>
      </c>
      <c r="D547" s="96" t="s">
        <v>22</v>
      </c>
      <c r="E547" s="96" t="s">
        <v>42</v>
      </c>
      <c r="F547" s="96" t="s">
        <v>10</v>
      </c>
      <c r="G547" s="97">
        <v>369846</v>
      </c>
      <c r="H547" s="97"/>
    </row>
    <row r="548" spans="1:8" s="94" customFormat="1" ht="63" outlineLevel="3">
      <c r="A548" s="91" t="s">
        <v>660</v>
      </c>
      <c r="B548" s="92" t="s">
        <v>756</v>
      </c>
      <c r="C548" s="92" t="s">
        <v>2</v>
      </c>
      <c r="D548" s="92" t="s">
        <v>22</v>
      </c>
      <c r="E548" s="92" t="s">
        <v>6</v>
      </c>
      <c r="F548" s="92" t="s">
        <v>1</v>
      </c>
      <c r="G548" s="93">
        <f>G549</f>
        <v>186945</v>
      </c>
      <c r="H548" s="93"/>
    </row>
    <row r="549" spans="1:8" s="94" customFormat="1" ht="31.5" outlineLevel="4">
      <c r="A549" s="91" t="s">
        <v>617</v>
      </c>
      <c r="B549" s="92" t="s">
        <v>756</v>
      </c>
      <c r="C549" s="92" t="s">
        <v>2</v>
      </c>
      <c r="D549" s="92" t="s">
        <v>22</v>
      </c>
      <c r="E549" s="92" t="s">
        <v>7</v>
      </c>
      <c r="F549" s="92" t="s">
        <v>1</v>
      </c>
      <c r="G549" s="93">
        <f>G550+G554+G557</f>
        <v>186945</v>
      </c>
      <c r="H549" s="93"/>
    </row>
    <row r="550" spans="1:8" ht="63" outlineLevel="5">
      <c r="A550" s="95" t="s">
        <v>1075</v>
      </c>
      <c r="B550" s="96" t="s">
        <v>756</v>
      </c>
      <c r="C550" s="96" t="s">
        <v>2</v>
      </c>
      <c r="D550" s="96" t="s">
        <v>22</v>
      </c>
      <c r="E550" s="96" t="s">
        <v>15</v>
      </c>
      <c r="F550" s="96" t="s">
        <v>1</v>
      </c>
      <c r="G550" s="97">
        <f>G551</f>
        <v>95750</v>
      </c>
      <c r="H550" s="97"/>
    </row>
    <row r="551" spans="1:8" ht="31.5" outlineLevel="6">
      <c r="A551" s="95" t="s">
        <v>433</v>
      </c>
      <c r="B551" s="96" t="s">
        <v>756</v>
      </c>
      <c r="C551" s="96" t="s">
        <v>2</v>
      </c>
      <c r="D551" s="96" t="s">
        <v>22</v>
      </c>
      <c r="E551" s="96" t="s">
        <v>16</v>
      </c>
      <c r="F551" s="96" t="s">
        <v>1</v>
      </c>
      <c r="G551" s="97">
        <f>G552+G553</f>
        <v>95750</v>
      </c>
      <c r="H551" s="97"/>
    </row>
    <row r="552" spans="1:8" ht="94.5" outlineLevel="7">
      <c r="A552" s="95" t="s">
        <v>712</v>
      </c>
      <c r="B552" s="96" t="s">
        <v>756</v>
      </c>
      <c r="C552" s="96" t="s">
        <v>2</v>
      </c>
      <c r="D552" s="96" t="s">
        <v>22</v>
      </c>
      <c r="E552" s="96" t="s">
        <v>16</v>
      </c>
      <c r="F552" s="96" t="s">
        <v>10</v>
      </c>
      <c r="G552" s="97">
        <v>10000</v>
      </c>
      <c r="H552" s="97"/>
    </row>
    <row r="553" spans="1:8" ht="31.5" outlineLevel="7">
      <c r="A553" s="95" t="s">
        <v>697</v>
      </c>
      <c r="B553" s="96" t="s">
        <v>756</v>
      </c>
      <c r="C553" s="96" t="s">
        <v>2</v>
      </c>
      <c r="D553" s="96" t="s">
        <v>22</v>
      </c>
      <c r="E553" s="96" t="s">
        <v>16</v>
      </c>
      <c r="F553" s="96" t="s">
        <v>17</v>
      </c>
      <c r="G553" s="97">
        <v>85750</v>
      </c>
      <c r="H553" s="97"/>
    </row>
    <row r="554" spans="1:8" ht="15.75" outlineLevel="5">
      <c r="A554" s="95" t="s">
        <v>1076</v>
      </c>
      <c r="B554" s="96" t="s">
        <v>756</v>
      </c>
      <c r="C554" s="96" t="s">
        <v>2</v>
      </c>
      <c r="D554" s="96" t="s">
        <v>22</v>
      </c>
      <c r="E554" s="96" t="s">
        <v>18</v>
      </c>
      <c r="F554" s="96" t="s">
        <v>1</v>
      </c>
      <c r="G554" s="97">
        <f>G555</f>
        <v>42695</v>
      </c>
      <c r="H554" s="97"/>
    </row>
    <row r="555" spans="1:8" ht="31.5" outlineLevel="6">
      <c r="A555" s="95" t="s">
        <v>433</v>
      </c>
      <c r="B555" s="96" t="s">
        <v>756</v>
      </c>
      <c r="C555" s="96" t="s">
        <v>2</v>
      </c>
      <c r="D555" s="96" t="s">
        <v>22</v>
      </c>
      <c r="E555" s="96" t="s">
        <v>19</v>
      </c>
      <c r="F555" s="96" t="s">
        <v>1</v>
      </c>
      <c r="G555" s="97">
        <f>G556</f>
        <v>42695</v>
      </c>
      <c r="H555" s="97"/>
    </row>
    <row r="556" spans="1:8" ht="31.5" outlineLevel="7">
      <c r="A556" s="95" t="s">
        <v>697</v>
      </c>
      <c r="B556" s="96" t="s">
        <v>756</v>
      </c>
      <c r="C556" s="96" t="s">
        <v>2</v>
      </c>
      <c r="D556" s="96" t="s">
        <v>22</v>
      </c>
      <c r="E556" s="96" t="s">
        <v>19</v>
      </c>
      <c r="F556" s="96" t="s">
        <v>17</v>
      </c>
      <c r="G556" s="97">
        <v>42695</v>
      </c>
      <c r="H556" s="97"/>
    </row>
    <row r="557" spans="1:8" ht="47.25" outlineLevel="5">
      <c r="A557" s="95" t="s">
        <v>1074</v>
      </c>
      <c r="B557" s="96" t="s">
        <v>756</v>
      </c>
      <c r="C557" s="96" t="s">
        <v>2</v>
      </c>
      <c r="D557" s="96" t="s">
        <v>22</v>
      </c>
      <c r="E557" s="96" t="s">
        <v>8</v>
      </c>
      <c r="F557" s="96" t="s">
        <v>1</v>
      </c>
      <c r="G557" s="97">
        <f>G558</f>
        <v>48500</v>
      </c>
      <c r="H557" s="97"/>
    </row>
    <row r="558" spans="1:8" ht="31.5" outlineLevel="6">
      <c r="A558" s="95" t="s">
        <v>433</v>
      </c>
      <c r="B558" s="96" t="s">
        <v>756</v>
      </c>
      <c r="C558" s="96" t="s">
        <v>2</v>
      </c>
      <c r="D558" s="96" t="s">
        <v>22</v>
      </c>
      <c r="E558" s="96" t="s">
        <v>9</v>
      </c>
      <c r="F558" s="96" t="s">
        <v>1</v>
      </c>
      <c r="G558" s="97">
        <f>G559</f>
        <v>48500</v>
      </c>
      <c r="H558" s="97"/>
    </row>
    <row r="559" spans="1:8" ht="94.5" outlineLevel="7">
      <c r="A559" s="95" t="s">
        <v>712</v>
      </c>
      <c r="B559" s="96" t="s">
        <v>756</v>
      </c>
      <c r="C559" s="96" t="s">
        <v>2</v>
      </c>
      <c r="D559" s="96" t="s">
        <v>22</v>
      </c>
      <c r="E559" s="96" t="s">
        <v>9</v>
      </c>
      <c r="F559" s="96" t="s">
        <v>10</v>
      </c>
      <c r="G559" s="97">
        <v>48500</v>
      </c>
      <c r="H559" s="97"/>
    </row>
    <row r="560" spans="1:8" s="94" customFormat="1" ht="15.75" outlineLevel="2">
      <c r="A560" s="91" t="s">
        <v>671</v>
      </c>
      <c r="B560" s="92" t="s">
        <v>756</v>
      </c>
      <c r="C560" s="92" t="s">
        <v>2</v>
      </c>
      <c r="D560" s="92" t="s">
        <v>63</v>
      </c>
      <c r="E560" s="92" t="s">
        <v>4</v>
      </c>
      <c r="F560" s="92" t="s">
        <v>1</v>
      </c>
      <c r="G560" s="93">
        <f>G562</f>
        <v>706000</v>
      </c>
      <c r="H560" s="93"/>
    </row>
    <row r="561" spans="1:8" s="94" customFormat="1" ht="15.75" outlineLevel="3">
      <c r="A561" s="91" t="s">
        <v>493</v>
      </c>
      <c r="B561" s="92" t="s">
        <v>756</v>
      </c>
      <c r="C561" s="92" t="s">
        <v>2</v>
      </c>
      <c r="D561" s="92" t="s">
        <v>63</v>
      </c>
      <c r="E561" s="92" t="s">
        <v>11</v>
      </c>
      <c r="F561" s="92" t="s">
        <v>1</v>
      </c>
      <c r="G561" s="93">
        <f>G562</f>
        <v>706000</v>
      </c>
      <c r="H561" s="93"/>
    </row>
    <row r="562" spans="1:8" ht="31.5" outlineLevel="6">
      <c r="A562" s="95" t="s">
        <v>441</v>
      </c>
      <c r="B562" s="96" t="s">
        <v>756</v>
      </c>
      <c r="C562" s="96" t="s">
        <v>2</v>
      </c>
      <c r="D562" s="96" t="s">
        <v>63</v>
      </c>
      <c r="E562" s="96" t="s">
        <v>64</v>
      </c>
      <c r="F562" s="96" t="s">
        <v>1</v>
      </c>
      <c r="G562" s="97">
        <f>G563</f>
        <v>706000</v>
      </c>
      <c r="H562" s="97"/>
    </row>
    <row r="563" spans="1:8" ht="15.75" outlineLevel="7">
      <c r="A563" s="95" t="s">
        <v>699</v>
      </c>
      <c r="B563" s="96" t="s">
        <v>756</v>
      </c>
      <c r="C563" s="96" t="s">
        <v>2</v>
      </c>
      <c r="D563" s="96" t="s">
        <v>63</v>
      </c>
      <c r="E563" s="96" t="s">
        <v>64</v>
      </c>
      <c r="F563" s="96" t="s">
        <v>65</v>
      </c>
      <c r="G563" s="97">
        <f>1606000-900000</f>
        <v>706000</v>
      </c>
      <c r="H563" s="97"/>
    </row>
    <row r="564" spans="1:8" s="94" customFormat="1" ht="15.75" outlineLevel="2">
      <c r="A564" s="91" t="s">
        <v>672</v>
      </c>
      <c r="B564" s="92" t="s">
        <v>756</v>
      </c>
      <c r="C564" s="92" t="s">
        <v>2</v>
      </c>
      <c r="D564" s="92" t="s">
        <v>66</v>
      </c>
      <c r="E564" s="92" t="s">
        <v>4</v>
      </c>
      <c r="F564" s="92" t="s">
        <v>1</v>
      </c>
      <c r="G564" s="93">
        <f>G565+G570+G575</f>
        <v>5628984.169999999</v>
      </c>
      <c r="H564" s="93"/>
    </row>
    <row r="565" spans="1:8" s="94" customFormat="1" ht="47.25" outlineLevel="3">
      <c r="A565" s="91" t="s">
        <v>663</v>
      </c>
      <c r="B565" s="92" t="s">
        <v>756</v>
      </c>
      <c r="C565" s="92" t="s">
        <v>2</v>
      </c>
      <c r="D565" s="92" t="s">
        <v>66</v>
      </c>
      <c r="E565" s="92" t="s">
        <v>90</v>
      </c>
      <c r="F565" s="92" t="s">
        <v>1</v>
      </c>
      <c r="G565" s="93">
        <f>G566</f>
        <v>793428.39</v>
      </c>
      <c r="H565" s="93"/>
    </row>
    <row r="566" spans="1:8" s="94" customFormat="1" ht="47.25" outlineLevel="4">
      <c r="A566" s="91" t="s">
        <v>628</v>
      </c>
      <c r="B566" s="92" t="s">
        <v>756</v>
      </c>
      <c r="C566" s="92" t="s">
        <v>2</v>
      </c>
      <c r="D566" s="92" t="s">
        <v>66</v>
      </c>
      <c r="E566" s="92" t="s">
        <v>91</v>
      </c>
      <c r="F566" s="92" t="s">
        <v>1</v>
      </c>
      <c r="G566" s="93">
        <f>G567</f>
        <v>793428.39</v>
      </c>
      <c r="H566" s="93"/>
    </row>
    <row r="567" spans="1:8" ht="47.25" outlineLevel="5">
      <c r="A567" s="95" t="s">
        <v>1078</v>
      </c>
      <c r="B567" s="96" t="s">
        <v>756</v>
      </c>
      <c r="C567" s="96" t="s">
        <v>2</v>
      </c>
      <c r="D567" s="96" t="s">
        <v>66</v>
      </c>
      <c r="E567" s="96" t="s">
        <v>94</v>
      </c>
      <c r="F567" s="96" t="s">
        <v>1</v>
      </c>
      <c r="G567" s="97">
        <f>G568</f>
        <v>793428.39</v>
      </c>
      <c r="H567" s="97"/>
    </row>
    <row r="568" spans="1:8" ht="31.5" outlineLevel="6">
      <c r="A568" s="95" t="s">
        <v>444</v>
      </c>
      <c r="B568" s="96" t="s">
        <v>756</v>
      </c>
      <c r="C568" s="96" t="s">
        <v>2</v>
      </c>
      <c r="D568" s="96" t="s">
        <v>66</v>
      </c>
      <c r="E568" s="96" t="s">
        <v>95</v>
      </c>
      <c r="F568" s="96" t="s">
        <v>1</v>
      </c>
      <c r="G568" s="97">
        <f>G569</f>
        <v>793428.39</v>
      </c>
      <c r="H568" s="97"/>
    </row>
    <row r="569" spans="1:8" ht="31.5" outlineLevel="7">
      <c r="A569" s="95" t="s">
        <v>697</v>
      </c>
      <c r="B569" s="96" t="s">
        <v>756</v>
      </c>
      <c r="C569" s="96" t="s">
        <v>2</v>
      </c>
      <c r="D569" s="96" t="s">
        <v>66</v>
      </c>
      <c r="E569" s="96" t="s">
        <v>95</v>
      </c>
      <c r="F569" s="96" t="s">
        <v>17</v>
      </c>
      <c r="G569" s="97">
        <v>793428.39</v>
      </c>
      <c r="H569" s="97"/>
    </row>
    <row r="570" spans="1:8" s="94" customFormat="1" ht="63" outlineLevel="3">
      <c r="A570" s="91" t="s">
        <v>660</v>
      </c>
      <c r="B570" s="92" t="s">
        <v>756</v>
      </c>
      <c r="C570" s="92" t="s">
        <v>2</v>
      </c>
      <c r="D570" s="92" t="s">
        <v>66</v>
      </c>
      <c r="E570" s="92" t="s">
        <v>6</v>
      </c>
      <c r="F570" s="92" t="s">
        <v>1</v>
      </c>
      <c r="G570" s="93">
        <f>G571</f>
        <v>162000</v>
      </c>
      <c r="H570" s="93"/>
    </row>
    <row r="571" spans="1:8" s="94" customFormat="1" ht="47.25" outlineLevel="4">
      <c r="A571" s="91" t="s">
        <v>632</v>
      </c>
      <c r="B571" s="92" t="s">
        <v>756</v>
      </c>
      <c r="C571" s="92" t="s">
        <v>2</v>
      </c>
      <c r="D571" s="92" t="s">
        <v>66</v>
      </c>
      <c r="E571" s="92" t="s">
        <v>131</v>
      </c>
      <c r="F571" s="92" t="s">
        <v>1</v>
      </c>
      <c r="G571" s="93">
        <f>G572</f>
        <v>162000</v>
      </c>
      <c r="H571" s="93"/>
    </row>
    <row r="572" spans="1:8" ht="31.5" outlineLevel="5">
      <c r="A572" s="95" t="s">
        <v>1079</v>
      </c>
      <c r="B572" s="96" t="s">
        <v>756</v>
      </c>
      <c r="C572" s="96" t="s">
        <v>2</v>
      </c>
      <c r="D572" s="96" t="s">
        <v>66</v>
      </c>
      <c r="E572" s="96" t="s">
        <v>138</v>
      </c>
      <c r="F572" s="96" t="s">
        <v>1</v>
      </c>
      <c r="G572" s="97">
        <f>G573</f>
        <v>162000</v>
      </c>
      <c r="H572" s="97"/>
    </row>
    <row r="573" spans="1:8" ht="31.5" outlineLevel="6">
      <c r="A573" s="95" t="s">
        <v>444</v>
      </c>
      <c r="B573" s="96" t="s">
        <v>756</v>
      </c>
      <c r="C573" s="96" t="s">
        <v>2</v>
      </c>
      <c r="D573" s="96" t="s">
        <v>66</v>
      </c>
      <c r="E573" s="96" t="s">
        <v>140</v>
      </c>
      <c r="F573" s="96" t="s">
        <v>1</v>
      </c>
      <c r="G573" s="97">
        <f>G574</f>
        <v>162000</v>
      </c>
      <c r="H573" s="97"/>
    </row>
    <row r="574" spans="1:8" ht="31.5" outlineLevel="7">
      <c r="A574" s="95" t="s">
        <v>697</v>
      </c>
      <c r="B574" s="96" t="s">
        <v>756</v>
      </c>
      <c r="C574" s="96" t="s">
        <v>2</v>
      </c>
      <c r="D574" s="96" t="s">
        <v>66</v>
      </c>
      <c r="E574" s="96" t="s">
        <v>140</v>
      </c>
      <c r="F574" s="96" t="s">
        <v>17</v>
      </c>
      <c r="G574" s="97">
        <v>162000</v>
      </c>
      <c r="H574" s="97"/>
    </row>
    <row r="575" spans="1:8" ht="15.75" outlineLevel="7">
      <c r="A575" s="163" t="s">
        <v>493</v>
      </c>
      <c r="B575" s="164" t="s">
        <v>756</v>
      </c>
      <c r="C575" s="164" t="s">
        <v>2</v>
      </c>
      <c r="D575" s="164" t="s">
        <v>66</v>
      </c>
      <c r="E575" s="164" t="s">
        <v>11</v>
      </c>
      <c r="F575" s="92" t="s">
        <v>1</v>
      </c>
      <c r="G575" s="165">
        <f>G576</f>
        <v>4673555.779999999</v>
      </c>
      <c r="H575" s="97"/>
    </row>
    <row r="576" spans="1:8" ht="31.5" outlineLevel="7">
      <c r="A576" s="166" t="s">
        <v>1236</v>
      </c>
      <c r="B576" s="167" t="s">
        <v>756</v>
      </c>
      <c r="C576" s="167" t="s">
        <v>2</v>
      </c>
      <c r="D576" s="167" t="s">
        <v>66</v>
      </c>
      <c r="E576" s="167" t="s">
        <v>142</v>
      </c>
      <c r="F576" s="167" t="s">
        <v>1</v>
      </c>
      <c r="G576" s="168">
        <f>G578+G577</f>
        <v>4673555.779999999</v>
      </c>
      <c r="H576" s="97"/>
    </row>
    <row r="577" spans="1:8" ht="31.5" outlineLevel="7">
      <c r="A577" s="155" t="s">
        <v>697</v>
      </c>
      <c r="B577" s="156" t="s">
        <v>756</v>
      </c>
      <c r="C577" s="156" t="s">
        <v>2</v>
      </c>
      <c r="D577" s="156" t="s">
        <v>66</v>
      </c>
      <c r="E577" s="156" t="s">
        <v>142</v>
      </c>
      <c r="F577" s="157">
        <v>200</v>
      </c>
      <c r="G577" s="158">
        <f>1409786.41+119068.15+53438.47</f>
        <v>1582293.0299999998</v>
      </c>
      <c r="H577" s="97"/>
    </row>
    <row r="578" spans="1:8" ht="15.75" outlineLevel="7">
      <c r="A578" s="159" t="s">
        <v>699</v>
      </c>
      <c r="B578" s="160" t="s">
        <v>756</v>
      </c>
      <c r="C578" s="160" t="s">
        <v>2</v>
      </c>
      <c r="D578" s="160" t="s">
        <v>66</v>
      </c>
      <c r="E578" s="160" t="s">
        <v>142</v>
      </c>
      <c r="F578" s="161">
        <v>800</v>
      </c>
      <c r="G578" s="162">
        <f>3065411.27+25851.48</f>
        <v>3091262.75</v>
      </c>
      <c r="H578" s="97"/>
    </row>
    <row r="579" spans="1:8" s="94" customFormat="1" ht="31.5" outlineLevel="1">
      <c r="A579" s="91" t="s">
        <v>710</v>
      </c>
      <c r="B579" s="92" t="s">
        <v>756</v>
      </c>
      <c r="C579" s="92" t="s">
        <v>66</v>
      </c>
      <c r="D579" s="92" t="s">
        <v>3</v>
      </c>
      <c r="E579" s="92" t="s">
        <v>4</v>
      </c>
      <c r="F579" s="92" t="s">
        <v>1</v>
      </c>
      <c r="G579" s="93">
        <f aca="true" t="shared" si="2" ref="G579:G584">G580</f>
        <v>11801646.99</v>
      </c>
      <c r="H579" s="93"/>
    </row>
    <row r="580" spans="1:8" s="94" customFormat="1" ht="31.5" outlineLevel="2">
      <c r="A580" s="91" t="s">
        <v>695</v>
      </c>
      <c r="B580" s="92" t="s">
        <v>756</v>
      </c>
      <c r="C580" s="92" t="s">
        <v>66</v>
      </c>
      <c r="D580" s="92" t="s">
        <v>2</v>
      </c>
      <c r="E580" s="92" t="s">
        <v>4</v>
      </c>
      <c r="F580" s="92" t="s">
        <v>1</v>
      </c>
      <c r="G580" s="93">
        <f t="shared" si="2"/>
        <v>11801646.99</v>
      </c>
      <c r="H580" s="93"/>
    </row>
    <row r="581" spans="1:8" s="94" customFormat="1" ht="78.75" outlineLevel="3">
      <c r="A581" s="91" t="s">
        <v>489</v>
      </c>
      <c r="B581" s="92" t="s">
        <v>756</v>
      </c>
      <c r="C581" s="92" t="s">
        <v>66</v>
      </c>
      <c r="D581" s="92" t="s">
        <v>2</v>
      </c>
      <c r="E581" s="92" t="s">
        <v>38</v>
      </c>
      <c r="F581" s="92" t="s">
        <v>1</v>
      </c>
      <c r="G581" s="93">
        <f t="shared" si="2"/>
        <v>11801646.99</v>
      </c>
      <c r="H581" s="93"/>
    </row>
    <row r="582" spans="1:8" s="94" customFormat="1" ht="31.5" outlineLevel="4">
      <c r="A582" s="91" t="s">
        <v>659</v>
      </c>
      <c r="B582" s="92" t="s">
        <v>756</v>
      </c>
      <c r="C582" s="92" t="s">
        <v>66</v>
      </c>
      <c r="D582" s="92" t="s">
        <v>2</v>
      </c>
      <c r="E582" s="92" t="s">
        <v>413</v>
      </c>
      <c r="F582" s="92" t="s">
        <v>1</v>
      </c>
      <c r="G582" s="93">
        <f t="shared" si="2"/>
        <v>11801646.99</v>
      </c>
      <c r="H582" s="93"/>
    </row>
    <row r="583" spans="1:8" ht="47.25" outlineLevel="5">
      <c r="A583" s="95" t="s">
        <v>1135</v>
      </c>
      <c r="B583" s="96" t="s">
        <v>756</v>
      </c>
      <c r="C583" s="96" t="s">
        <v>66</v>
      </c>
      <c r="D583" s="96" t="s">
        <v>2</v>
      </c>
      <c r="E583" s="96" t="s">
        <v>414</v>
      </c>
      <c r="F583" s="96" t="s">
        <v>1</v>
      </c>
      <c r="G583" s="97">
        <f t="shared" si="2"/>
        <v>11801646.99</v>
      </c>
      <c r="H583" s="97"/>
    </row>
    <row r="584" spans="1:8" ht="15.75" outlineLevel="6">
      <c r="A584" s="95" t="s">
        <v>432</v>
      </c>
      <c r="B584" s="96" t="s">
        <v>756</v>
      </c>
      <c r="C584" s="96" t="s">
        <v>66</v>
      </c>
      <c r="D584" s="96" t="s">
        <v>2</v>
      </c>
      <c r="E584" s="96" t="s">
        <v>415</v>
      </c>
      <c r="F584" s="96" t="s">
        <v>1</v>
      </c>
      <c r="G584" s="97">
        <f t="shared" si="2"/>
        <v>11801646.99</v>
      </c>
      <c r="H584" s="97"/>
    </row>
    <row r="585" spans="1:8" ht="31.5" outlineLevel="7">
      <c r="A585" s="95" t="s">
        <v>711</v>
      </c>
      <c r="B585" s="96" t="s">
        <v>756</v>
      </c>
      <c r="C585" s="96" t="s">
        <v>66</v>
      </c>
      <c r="D585" s="96" t="s">
        <v>2</v>
      </c>
      <c r="E585" s="96" t="s">
        <v>415</v>
      </c>
      <c r="F585" s="96" t="s">
        <v>416</v>
      </c>
      <c r="G585" s="97">
        <v>11801646.99</v>
      </c>
      <c r="H585" s="97"/>
    </row>
    <row r="586" spans="1:8" s="94" customFormat="1" ht="31.5">
      <c r="A586" s="91" t="s">
        <v>765</v>
      </c>
      <c r="B586" s="92" t="s">
        <v>764</v>
      </c>
      <c r="C586" s="92" t="s">
        <v>3</v>
      </c>
      <c r="D586" s="92" t="s">
        <v>3</v>
      </c>
      <c r="E586" s="92" t="s">
        <v>4</v>
      </c>
      <c r="F586" s="92" t="s">
        <v>1</v>
      </c>
      <c r="G586" s="93">
        <f>G587+G628+G774</f>
        <v>1408944255.8300002</v>
      </c>
      <c r="H586" s="93">
        <f>H628+H774</f>
        <v>775865111.9200001</v>
      </c>
    </row>
    <row r="587" spans="1:8" s="94" customFormat="1" ht="15.75" outlineLevel="1">
      <c r="A587" s="91" t="s">
        <v>696</v>
      </c>
      <c r="B587" s="92" t="s">
        <v>764</v>
      </c>
      <c r="C587" s="92" t="s">
        <v>2</v>
      </c>
      <c r="D587" s="92" t="s">
        <v>3</v>
      </c>
      <c r="E587" s="92" t="s">
        <v>4</v>
      </c>
      <c r="F587" s="92" t="s">
        <v>1</v>
      </c>
      <c r="G587" s="93">
        <f>G588+G622</f>
        <v>17499398.95</v>
      </c>
      <c r="H587" s="93"/>
    </row>
    <row r="588" spans="1:8" s="94" customFormat="1" ht="78.75" outlineLevel="2">
      <c r="A588" s="91" t="s">
        <v>669</v>
      </c>
      <c r="B588" s="92" t="s">
        <v>764</v>
      </c>
      <c r="C588" s="92" t="s">
        <v>2</v>
      </c>
      <c r="D588" s="92" t="s">
        <v>22</v>
      </c>
      <c r="E588" s="92" t="s">
        <v>4</v>
      </c>
      <c r="F588" s="92" t="s">
        <v>1</v>
      </c>
      <c r="G588" s="93">
        <f>G589+G613</f>
        <v>16641656.66</v>
      </c>
      <c r="H588" s="93"/>
    </row>
    <row r="589" spans="1:8" s="94" customFormat="1" ht="47.25" outlineLevel="3">
      <c r="A589" s="91" t="s">
        <v>661</v>
      </c>
      <c r="B589" s="92" t="s">
        <v>764</v>
      </c>
      <c r="C589" s="92" t="s">
        <v>2</v>
      </c>
      <c r="D589" s="92" t="s">
        <v>22</v>
      </c>
      <c r="E589" s="92" t="s">
        <v>23</v>
      </c>
      <c r="F589" s="92" t="s">
        <v>1</v>
      </c>
      <c r="G589" s="93">
        <f>G590</f>
        <v>16476318.66</v>
      </c>
      <c r="H589" s="93"/>
    </row>
    <row r="590" spans="1:8" s="94" customFormat="1" ht="47.25" outlineLevel="4">
      <c r="A590" s="91" t="s">
        <v>618</v>
      </c>
      <c r="B590" s="92" t="s">
        <v>764</v>
      </c>
      <c r="C590" s="92" t="s">
        <v>2</v>
      </c>
      <c r="D590" s="92" t="s">
        <v>22</v>
      </c>
      <c r="E590" s="92" t="s">
        <v>24</v>
      </c>
      <c r="F590" s="92" t="s">
        <v>1</v>
      </c>
      <c r="G590" s="93">
        <f>G591+G594+G599+G606</f>
        <v>16476318.66</v>
      </c>
      <c r="H590" s="93"/>
    </row>
    <row r="591" spans="1:8" ht="141.75" outlineLevel="5">
      <c r="A591" s="95" t="s">
        <v>1136</v>
      </c>
      <c r="B591" s="96" t="s">
        <v>764</v>
      </c>
      <c r="C591" s="96" t="s">
        <v>2</v>
      </c>
      <c r="D591" s="96" t="s">
        <v>22</v>
      </c>
      <c r="E591" s="96" t="s">
        <v>25</v>
      </c>
      <c r="F591" s="96" t="s">
        <v>1</v>
      </c>
      <c r="G591" s="97">
        <f>G592</f>
        <v>1373779.26</v>
      </c>
      <c r="H591" s="97"/>
    </row>
    <row r="592" spans="1:8" ht="31.5" outlineLevel="6">
      <c r="A592" s="95" t="s">
        <v>437</v>
      </c>
      <c r="B592" s="96" t="s">
        <v>764</v>
      </c>
      <c r="C592" s="96" t="s">
        <v>2</v>
      </c>
      <c r="D592" s="96" t="s">
        <v>22</v>
      </c>
      <c r="E592" s="96" t="s">
        <v>26</v>
      </c>
      <c r="F592" s="96" t="s">
        <v>1</v>
      </c>
      <c r="G592" s="97">
        <f>G593</f>
        <v>1373779.26</v>
      </c>
      <c r="H592" s="97"/>
    </row>
    <row r="593" spans="1:8" ht="94.5" outlineLevel="7">
      <c r="A593" s="95" t="s">
        <v>712</v>
      </c>
      <c r="B593" s="96" t="s">
        <v>764</v>
      </c>
      <c r="C593" s="96" t="s">
        <v>2</v>
      </c>
      <c r="D593" s="96" t="s">
        <v>22</v>
      </c>
      <c r="E593" s="96" t="s">
        <v>26</v>
      </c>
      <c r="F593" s="96" t="s">
        <v>10</v>
      </c>
      <c r="G593" s="97">
        <v>1373779.26</v>
      </c>
      <c r="H593" s="97"/>
    </row>
    <row r="594" spans="1:8" ht="78.75" outlineLevel="5">
      <c r="A594" s="95" t="s">
        <v>1137</v>
      </c>
      <c r="B594" s="96" t="s">
        <v>764</v>
      </c>
      <c r="C594" s="96" t="s">
        <v>2</v>
      </c>
      <c r="D594" s="96" t="s">
        <v>22</v>
      </c>
      <c r="E594" s="96" t="s">
        <v>27</v>
      </c>
      <c r="F594" s="96" t="s">
        <v>1</v>
      </c>
      <c r="G594" s="97">
        <f>G595+G597</f>
        <v>2124094.82</v>
      </c>
      <c r="H594" s="97"/>
    </row>
    <row r="595" spans="1:8" ht="31.5" outlineLevel="6">
      <c r="A595" s="95" t="s">
        <v>437</v>
      </c>
      <c r="B595" s="96" t="s">
        <v>764</v>
      </c>
      <c r="C595" s="96" t="s">
        <v>2</v>
      </c>
      <c r="D595" s="96" t="s">
        <v>22</v>
      </c>
      <c r="E595" s="96" t="s">
        <v>28</v>
      </c>
      <c r="F595" s="96" t="s">
        <v>1</v>
      </c>
      <c r="G595" s="97">
        <f>G596</f>
        <v>2099094.82</v>
      </c>
      <c r="H595" s="97"/>
    </row>
    <row r="596" spans="1:8" ht="94.5" outlineLevel="7">
      <c r="A596" s="95" t="s">
        <v>712</v>
      </c>
      <c r="B596" s="96" t="s">
        <v>764</v>
      </c>
      <c r="C596" s="96" t="s">
        <v>2</v>
      </c>
      <c r="D596" s="96" t="s">
        <v>22</v>
      </c>
      <c r="E596" s="96" t="s">
        <v>28</v>
      </c>
      <c r="F596" s="96" t="s">
        <v>10</v>
      </c>
      <c r="G596" s="97">
        <v>2099094.82</v>
      </c>
      <c r="H596" s="97"/>
    </row>
    <row r="597" spans="1:8" ht="78.75" outlineLevel="6">
      <c r="A597" s="95" t="s">
        <v>435</v>
      </c>
      <c r="B597" s="96" t="s">
        <v>764</v>
      </c>
      <c r="C597" s="96" t="s">
        <v>2</v>
      </c>
      <c r="D597" s="96" t="s">
        <v>22</v>
      </c>
      <c r="E597" s="96" t="s">
        <v>29</v>
      </c>
      <c r="F597" s="96" t="s">
        <v>1</v>
      </c>
      <c r="G597" s="97">
        <f>G598</f>
        <v>25000</v>
      </c>
      <c r="H597" s="97"/>
    </row>
    <row r="598" spans="1:8" ht="94.5" outlineLevel="7">
      <c r="A598" s="95" t="s">
        <v>712</v>
      </c>
      <c r="B598" s="96" t="s">
        <v>764</v>
      </c>
      <c r="C598" s="96" t="s">
        <v>2</v>
      </c>
      <c r="D598" s="96" t="s">
        <v>22</v>
      </c>
      <c r="E598" s="96" t="s">
        <v>29</v>
      </c>
      <c r="F598" s="96" t="s">
        <v>10</v>
      </c>
      <c r="G598" s="97">
        <v>25000</v>
      </c>
      <c r="H598" s="97"/>
    </row>
    <row r="599" spans="1:8" ht="126" outlineLevel="5">
      <c r="A599" s="95" t="s">
        <v>1138</v>
      </c>
      <c r="B599" s="96" t="s">
        <v>764</v>
      </c>
      <c r="C599" s="96" t="s">
        <v>2</v>
      </c>
      <c r="D599" s="96" t="s">
        <v>22</v>
      </c>
      <c r="E599" s="96" t="s">
        <v>30</v>
      </c>
      <c r="F599" s="96" t="s">
        <v>1</v>
      </c>
      <c r="G599" s="97">
        <f>G600+G602+G604</f>
        <v>5902579.31</v>
      </c>
      <c r="H599" s="97"/>
    </row>
    <row r="600" spans="1:8" ht="31.5" outlineLevel="6">
      <c r="A600" s="95" t="s">
        <v>437</v>
      </c>
      <c r="B600" s="96" t="s">
        <v>764</v>
      </c>
      <c r="C600" s="96" t="s">
        <v>2</v>
      </c>
      <c r="D600" s="96" t="s">
        <v>22</v>
      </c>
      <c r="E600" s="96" t="s">
        <v>31</v>
      </c>
      <c r="F600" s="96" t="s">
        <v>1</v>
      </c>
      <c r="G600" s="97">
        <f>G601</f>
        <v>5841197.31</v>
      </c>
      <c r="H600" s="97"/>
    </row>
    <row r="601" spans="1:8" ht="94.5" outlineLevel="7">
      <c r="A601" s="95" t="s">
        <v>712</v>
      </c>
      <c r="B601" s="96" t="s">
        <v>764</v>
      </c>
      <c r="C601" s="96" t="s">
        <v>2</v>
      </c>
      <c r="D601" s="96" t="s">
        <v>22</v>
      </c>
      <c r="E601" s="96" t="s">
        <v>31</v>
      </c>
      <c r="F601" s="96" t="s">
        <v>10</v>
      </c>
      <c r="G601" s="97">
        <v>5841197.31</v>
      </c>
      <c r="H601" s="97"/>
    </row>
    <row r="602" spans="1:8" ht="31.5" outlineLevel="6">
      <c r="A602" s="95" t="s">
        <v>433</v>
      </c>
      <c r="B602" s="96" t="s">
        <v>764</v>
      </c>
      <c r="C602" s="96" t="s">
        <v>2</v>
      </c>
      <c r="D602" s="96" t="s">
        <v>22</v>
      </c>
      <c r="E602" s="96" t="s">
        <v>32</v>
      </c>
      <c r="F602" s="96" t="s">
        <v>1</v>
      </c>
      <c r="G602" s="97">
        <f>G603</f>
        <v>900</v>
      </c>
      <c r="H602" s="97"/>
    </row>
    <row r="603" spans="1:8" ht="94.5" outlineLevel="7">
      <c r="A603" s="95" t="s">
        <v>712</v>
      </c>
      <c r="B603" s="96" t="s">
        <v>764</v>
      </c>
      <c r="C603" s="96" t="s">
        <v>2</v>
      </c>
      <c r="D603" s="96" t="s">
        <v>22</v>
      </c>
      <c r="E603" s="96" t="s">
        <v>32</v>
      </c>
      <c r="F603" s="96" t="s">
        <v>10</v>
      </c>
      <c r="G603" s="97">
        <v>900</v>
      </c>
      <c r="H603" s="97"/>
    </row>
    <row r="604" spans="1:8" ht="78.75" outlineLevel="6">
      <c r="A604" s="95" t="s">
        <v>435</v>
      </c>
      <c r="B604" s="96" t="s">
        <v>764</v>
      </c>
      <c r="C604" s="96" t="s">
        <v>2</v>
      </c>
      <c r="D604" s="96" t="s">
        <v>22</v>
      </c>
      <c r="E604" s="96" t="s">
        <v>33</v>
      </c>
      <c r="F604" s="96" t="s">
        <v>1</v>
      </c>
      <c r="G604" s="97">
        <f>G605</f>
        <v>60482</v>
      </c>
      <c r="H604" s="97"/>
    </row>
    <row r="605" spans="1:8" ht="94.5" outlineLevel="7">
      <c r="A605" s="95" t="s">
        <v>712</v>
      </c>
      <c r="B605" s="96" t="s">
        <v>764</v>
      </c>
      <c r="C605" s="96" t="s">
        <v>2</v>
      </c>
      <c r="D605" s="96" t="s">
        <v>22</v>
      </c>
      <c r="E605" s="96" t="s">
        <v>33</v>
      </c>
      <c r="F605" s="96" t="s">
        <v>10</v>
      </c>
      <c r="G605" s="97">
        <v>60482</v>
      </c>
      <c r="H605" s="97"/>
    </row>
    <row r="606" spans="1:8" ht="157.5" outlineLevel="5">
      <c r="A606" s="95" t="s">
        <v>1139</v>
      </c>
      <c r="B606" s="96" t="s">
        <v>764</v>
      </c>
      <c r="C606" s="96" t="s">
        <v>2</v>
      </c>
      <c r="D606" s="96" t="s">
        <v>22</v>
      </c>
      <c r="E606" s="96" t="s">
        <v>34</v>
      </c>
      <c r="F606" s="96" t="s">
        <v>1</v>
      </c>
      <c r="G606" s="97">
        <f>G607+G609+G611</f>
        <v>7075865.27</v>
      </c>
      <c r="H606" s="97"/>
    </row>
    <row r="607" spans="1:8" ht="31.5" outlineLevel="6">
      <c r="A607" s="95" t="s">
        <v>437</v>
      </c>
      <c r="B607" s="96" t="s">
        <v>764</v>
      </c>
      <c r="C607" s="96" t="s">
        <v>2</v>
      </c>
      <c r="D607" s="96" t="s">
        <v>22</v>
      </c>
      <c r="E607" s="96" t="s">
        <v>35</v>
      </c>
      <c r="F607" s="96" t="s">
        <v>1</v>
      </c>
      <c r="G607" s="97">
        <f>G608</f>
        <v>7012233.27</v>
      </c>
      <c r="H607" s="97"/>
    </row>
    <row r="608" spans="1:8" ht="94.5" outlineLevel="7">
      <c r="A608" s="95" t="s">
        <v>712</v>
      </c>
      <c r="B608" s="96" t="s">
        <v>764</v>
      </c>
      <c r="C608" s="96" t="s">
        <v>2</v>
      </c>
      <c r="D608" s="96" t="s">
        <v>22</v>
      </c>
      <c r="E608" s="96" t="s">
        <v>35</v>
      </c>
      <c r="F608" s="96" t="s">
        <v>10</v>
      </c>
      <c r="G608" s="97">
        <v>7012233.27</v>
      </c>
      <c r="H608" s="97"/>
    </row>
    <row r="609" spans="1:8" ht="31.5" outlineLevel="6">
      <c r="A609" s="95" t="s">
        <v>433</v>
      </c>
      <c r="B609" s="96" t="s">
        <v>764</v>
      </c>
      <c r="C609" s="96" t="s">
        <v>2</v>
      </c>
      <c r="D609" s="96" t="s">
        <v>22</v>
      </c>
      <c r="E609" s="96" t="s">
        <v>36</v>
      </c>
      <c r="F609" s="96" t="s">
        <v>1</v>
      </c>
      <c r="G609" s="97">
        <f>G610</f>
        <v>2250</v>
      </c>
      <c r="H609" s="97"/>
    </row>
    <row r="610" spans="1:8" ht="94.5" outlineLevel="7">
      <c r="A610" s="95" t="s">
        <v>712</v>
      </c>
      <c r="B610" s="96" t="s">
        <v>764</v>
      </c>
      <c r="C610" s="96" t="s">
        <v>2</v>
      </c>
      <c r="D610" s="96" t="s">
        <v>22</v>
      </c>
      <c r="E610" s="96" t="s">
        <v>36</v>
      </c>
      <c r="F610" s="96" t="s">
        <v>10</v>
      </c>
      <c r="G610" s="97">
        <v>2250</v>
      </c>
      <c r="H610" s="97"/>
    </row>
    <row r="611" spans="1:8" ht="78.75" outlineLevel="6">
      <c r="A611" s="95" t="s">
        <v>435</v>
      </c>
      <c r="B611" s="96" t="s">
        <v>764</v>
      </c>
      <c r="C611" s="96" t="s">
        <v>2</v>
      </c>
      <c r="D611" s="96" t="s">
        <v>22</v>
      </c>
      <c r="E611" s="96" t="s">
        <v>37</v>
      </c>
      <c r="F611" s="96" t="s">
        <v>1</v>
      </c>
      <c r="G611" s="97">
        <f>G612</f>
        <v>61382</v>
      </c>
      <c r="H611" s="97"/>
    </row>
    <row r="612" spans="1:8" ht="94.5" outlineLevel="7">
      <c r="A612" s="95" t="s">
        <v>712</v>
      </c>
      <c r="B612" s="96" t="s">
        <v>764</v>
      </c>
      <c r="C612" s="96" t="s">
        <v>2</v>
      </c>
      <c r="D612" s="96" t="s">
        <v>22</v>
      </c>
      <c r="E612" s="96" t="s">
        <v>37</v>
      </c>
      <c r="F612" s="96" t="s">
        <v>10</v>
      </c>
      <c r="G612" s="97">
        <v>61382</v>
      </c>
      <c r="H612" s="97"/>
    </row>
    <row r="613" spans="1:8" s="94" customFormat="1" ht="63" outlineLevel="3">
      <c r="A613" s="91" t="s">
        <v>660</v>
      </c>
      <c r="B613" s="92" t="s">
        <v>764</v>
      </c>
      <c r="C613" s="92" t="s">
        <v>2</v>
      </c>
      <c r="D613" s="92" t="s">
        <v>22</v>
      </c>
      <c r="E613" s="92" t="s">
        <v>6</v>
      </c>
      <c r="F613" s="92" t="s">
        <v>1</v>
      </c>
      <c r="G613" s="93">
        <f>G614</f>
        <v>165338</v>
      </c>
      <c r="H613" s="93"/>
    </row>
    <row r="614" spans="1:8" s="94" customFormat="1" ht="31.5" outlineLevel="4">
      <c r="A614" s="91" t="s">
        <v>617</v>
      </c>
      <c r="B614" s="92" t="s">
        <v>764</v>
      </c>
      <c r="C614" s="92" t="s">
        <v>2</v>
      </c>
      <c r="D614" s="92" t="s">
        <v>22</v>
      </c>
      <c r="E614" s="92" t="s">
        <v>7</v>
      </c>
      <c r="F614" s="92" t="s">
        <v>1</v>
      </c>
      <c r="G614" s="93">
        <f>G615+G619</f>
        <v>165338</v>
      </c>
      <c r="H614" s="93"/>
    </row>
    <row r="615" spans="1:8" ht="63" outlineLevel="5">
      <c r="A615" s="95" t="s">
        <v>1075</v>
      </c>
      <c r="B615" s="96" t="s">
        <v>764</v>
      </c>
      <c r="C615" s="96" t="s">
        <v>2</v>
      </c>
      <c r="D615" s="96" t="s">
        <v>22</v>
      </c>
      <c r="E615" s="96" t="s">
        <v>15</v>
      </c>
      <c r="F615" s="96" t="s">
        <v>1</v>
      </c>
      <c r="G615" s="97">
        <f>G616</f>
        <v>100845.08</v>
      </c>
      <c r="H615" s="97"/>
    </row>
    <row r="616" spans="1:8" ht="31.5" outlineLevel="6">
      <c r="A616" s="95" t="s">
        <v>433</v>
      </c>
      <c r="B616" s="96" t="s">
        <v>764</v>
      </c>
      <c r="C616" s="96" t="s">
        <v>2</v>
      </c>
      <c r="D616" s="96" t="s">
        <v>22</v>
      </c>
      <c r="E616" s="96" t="s">
        <v>16</v>
      </c>
      <c r="F616" s="96" t="s">
        <v>1</v>
      </c>
      <c r="G616" s="97">
        <f>G617+G618</f>
        <v>100845.08</v>
      </c>
      <c r="H616" s="97"/>
    </row>
    <row r="617" spans="1:8" ht="94.5" outlineLevel="7">
      <c r="A617" s="95" t="s">
        <v>712</v>
      </c>
      <c r="B617" s="96" t="s">
        <v>764</v>
      </c>
      <c r="C617" s="96" t="s">
        <v>2</v>
      </c>
      <c r="D617" s="96" t="s">
        <v>22</v>
      </c>
      <c r="E617" s="96" t="s">
        <v>16</v>
      </c>
      <c r="F617" s="96" t="s">
        <v>10</v>
      </c>
      <c r="G617" s="97">
        <v>63300</v>
      </c>
      <c r="H617" s="97"/>
    </row>
    <row r="618" spans="1:8" ht="31.5" outlineLevel="7">
      <c r="A618" s="95" t="s">
        <v>697</v>
      </c>
      <c r="B618" s="96" t="s">
        <v>764</v>
      </c>
      <c r="C618" s="96" t="s">
        <v>2</v>
      </c>
      <c r="D618" s="96" t="s">
        <v>22</v>
      </c>
      <c r="E618" s="96" t="s">
        <v>16</v>
      </c>
      <c r="F618" s="96" t="s">
        <v>17</v>
      </c>
      <c r="G618" s="97">
        <v>37545.08</v>
      </c>
      <c r="H618" s="97"/>
    </row>
    <row r="619" spans="1:8" ht="15.75" outlineLevel="5">
      <c r="A619" s="95" t="s">
        <v>1076</v>
      </c>
      <c r="B619" s="96" t="s">
        <v>764</v>
      </c>
      <c r="C619" s="96" t="s">
        <v>2</v>
      </c>
      <c r="D619" s="96" t="s">
        <v>22</v>
      </c>
      <c r="E619" s="96" t="s">
        <v>18</v>
      </c>
      <c r="F619" s="96" t="s">
        <v>1</v>
      </c>
      <c r="G619" s="97">
        <f>G620</f>
        <v>64492.92</v>
      </c>
      <c r="H619" s="97"/>
    </row>
    <row r="620" spans="1:8" ht="31.5" outlineLevel="6">
      <c r="A620" s="95" t="s">
        <v>433</v>
      </c>
      <c r="B620" s="96" t="s">
        <v>764</v>
      </c>
      <c r="C620" s="96" t="s">
        <v>2</v>
      </c>
      <c r="D620" s="96" t="s">
        <v>22</v>
      </c>
      <c r="E620" s="96" t="s">
        <v>19</v>
      </c>
      <c r="F620" s="96" t="s">
        <v>1</v>
      </c>
      <c r="G620" s="97">
        <f>G621</f>
        <v>64492.92</v>
      </c>
      <c r="H620" s="97"/>
    </row>
    <row r="621" spans="1:8" ht="31.5" outlineLevel="7">
      <c r="A621" s="95" t="s">
        <v>697</v>
      </c>
      <c r="B621" s="96" t="s">
        <v>764</v>
      </c>
      <c r="C621" s="96" t="s">
        <v>2</v>
      </c>
      <c r="D621" s="96" t="s">
        <v>22</v>
      </c>
      <c r="E621" s="96" t="s">
        <v>19</v>
      </c>
      <c r="F621" s="96" t="s">
        <v>17</v>
      </c>
      <c r="G621" s="97">
        <v>64492.92</v>
      </c>
      <c r="H621" s="97"/>
    </row>
    <row r="622" spans="1:8" s="94" customFormat="1" ht="15.75" outlineLevel="2">
      <c r="A622" s="91" t="s">
        <v>672</v>
      </c>
      <c r="B622" s="92" t="s">
        <v>764</v>
      </c>
      <c r="C622" s="92" t="s">
        <v>2</v>
      </c>
      <c r="D622" s="92" t="s">
        <v>66</v>
      </c>
      <c r="E622" s="92" t="s">
        <v>4</v>
      </c>
      <c r="F622" s="92" t="s">
        <v>1</v>
      </c>
      <c r="G622" s="93">
        <f>G623</f>
        <v>857742.29</v>
      </c>
      <c r="H622" s="93"/>
    </row>
    <row r="623" spans="1:8" s="94" customFormat="1" ht="47.25" outlineLevel="3">
      <c r="A623" s="91" t="s">
        <v>663</v>
      </c>
      <c r="B623" s="92" t="s">
        <v>764</v>
      </c>
      <c r="C623" s="92" t="s">
        <v>2</v>
      </c>
      <c r="D623" s="92" t="s">
        <v>66</v>
      </c>
      <c r="E623" s="92" t="s">
        <v>90</v>
      </c>
      <c r="F623" s="92" t="s">
        <v>1</v>
      </c>
      <c r="G623" s="93">
        <f>G624</f>
        <v>857742.29</v>
      </c>
      <c r="H623" s="93"/>
    </row>
    <row r="624" spans="1:8" s="94" customFormat="1" ht="47.25" outlineLevel="4">
      <c r="A624" s="91" t="s">
        <v>628</v>
      </c>
      <c r="B624" s="92" t="s">
        <v>764</v>
      </c>
      <c r="C624" s="92" t="s">
        <v>2</v>
      </c>
      <c r="D624" s="92" t="s">
        <v>66</v>
      </c>
      <c r="E624" s="92" t="s">
        <v>91</v>
      </c>
      <c r="F624" s="92" t="s">
        <v>1</v>
      </c>
      <c r="G624" s="93">
        <f>G625</f>
        <v>857742.29</v>
      </c>
      <c r="H624" s="93"/>
    </row>
    <row r="625" spans="1:8" ht="47.25" outlineLevel="5">
      <c r="A625" s="95" t="s">
        <v>1078</v>
      </c>
      <c r="B625" s="96" t="s">
        <v>764</v>
      </c>
      <c r="C625" s="96" t="s">
        <v>2</v>
      </c>
      <c r="D625" s="96" t="s">
        <v>66</v>
      </c>
      <c r="E625" s="96" t="s">
        <v>94</v>
      </c>
      <c r="F625" s="96" t="s">
        <v>1</v>
      </c>
      <c r="G625" s="97">
        <f>G626</f>
        <v>857742.29</v>
      </c>
      <c r="H625" s="97"/>
    </row>
    <row r="626" spans="1:8" ht="31.5" outlineLevel="6">
      <c r="A626" s="95" t="s">
        <v>444</v>
      </c>
      <c r="B626" s="96" t="s">
        <v>764</v>
      </c>
      <c r="C626" s="96" t="s">
        <v>2</v>
      </c>
      <c r="D626" s="96" t="s">
        <v>66</v>
      </c>
      <c r="E626" s="96" t="s">
        <v>95</v>
      </c>
      <c r="F626" s="96" t="s">
        <v>1</v>
      </c>
      <c r="G626" s="97">
        <f>G627</f>
        <v>857742.29</v>
      </c>
      <c r="H626" s="97"/>
    </row>
    <row r="627" spans="1:8" ht="31.5" outlineLevel="7">
      <c r="A627" s="95" t="s">
        <v>697</v>
      </c>
      <c r="B627" s="96" t="s">
        <v>764</v>
      </c>
      <c r="C627" s="96" t="s">
        <v>2</v>
      </c>
      <c r="D627" s="96" t="s">
        <v>66</v>
      </c>
      <c r="E627" s="96" t="s">
        <v>95</v>
      </c>
      <c r="F627" s="96" t="s">
        <v>17</v>
      </c>
      <c r="G627" s="97">
        <v>857742.29</v>
      </c>
      <c r="H627" s="97"/>
    </row>
    <row r="628" spans="1:8" s="94" customFormat="1" ht="15.75" outlineLevel="1">
      <c r="A628" s="91" t="s">
        <v>704</v>
      </c>
      <c r="B628" s="92" t="s">
        <v>764</v>
      </c>
      <c r="C628" s="92" t="s">
        <v>242</v>
      </c>
      <c r="D628" s="92" t="s">
        <v>3</v>
      </c>
      <c r="E628" s="92" t="s">
        <v>4</v>
      </c>
      <c r="F628" s="92" t="s">
        <v>1</v>
      </c>
      <c r="G628" s="93">
        <f>G629+G660+G701+G726+G741</f>
        <v>1330146520.88</v>
      </c>
      <c r="H628" s="93">
        <f>H629+H660+H701+H726+H741</f>
        <v>714566775.9200001</v>
      </c>
    </row>
    <row r="629" spans="1:8" s="94" customFormat="1" ht="15.75" outlineLevel="2">
      <c r="A629" s="91" t="s">
        <v>684</v>
      </c>
      <c r="B629" s="92" t="s">
        <v>764</v>
      </c>
      <c r="C629" s="92" t="s">
        <v>242</v>
      </c>
      <c r="D629" s="92" t="s">
        <v>2</v>
      </c>
      <c r="E629" s="92" t="s">
        <v>4</v>
      </c>
      <c r="F629" s="92" t="s">
        <v>1</v>
      </c>
      <c r="G629" s="93">
        <f>G630+G655</f>
        <v>553524906.76</v>
      </c>
      <c r="H629" s="93">
        <f>H630</f>
        <v>336234518.78</v>
      </c>
    </row>
    <row r="630" spans="1:8" s="94" customFormat="1" ht="47.25" outlineLevel="3">
      <c r="A630" s="91" t="s">
        <v>661</v>
      </c>
      <c r="B630" s="92" t="s">
        <v>764</v>
      </c>
      <c r="C630" s="92" t="s">
        <v>242</v>
      </c>
      <c r="D630" s="92" t="s">
        <v>2</v>
      </c>
      <c r="E630" s="92" t="s">
        <v>23</v>
      </c>
      <c r="F630" s="92" t="s">
        <v>1</v>
      </c>
      <c r="G630" s="93">
        <f>G631+G645</f>
        <v>551132148.76</v>
      </c>
      <c r="H630" s="93">
        <f>H631</f>
        <v>336234518.78</v>
      </c>
    </row>
    <row r="631" spans="1:8" s="94" customFormat="1" ht="31.5" outlineLevel="4">
      <c r="A631" s="91" t="s">
        <v>644</v>
      </c>
      <c r="B631" s="92" t="s">
        <v>764</v>
      </c>
      <c r="C631" s="92" t="s">
        <v>242</v>
      </c>
      <c r="D631" s="92" t="s">
        <v>2</v>
      </c>
      <c r="E631" s="92" t="s">
        <v>243</v>
      </c>
      <c r="F631" s="92" t="s">
        <v>1</v>
      </c>
      <c r="G631" s="93">
        <f>G632+G639+G642</f>
        <v>548820879.76</v>
      </c>
      <c r="H631" s="93">
        <f>H632</f>
        <v>336234518.78</v>
      </c>
    </row>
    <row r="632" spans="1:8" ht="78.75" outlineLevel="5">
      <c r="A632" s="95" t="s">
        <v>1140</v>
      </c>
      <c r="B632" s="96" t="s">
        <v>764</v>
      </c>
      <c r="C632" s="96" t="s">
        <v>242</v>
      </c>
      <c r="D632" s="96" t="s">
        <v>2</v>
      </c>
      <c r="E632" s="96" t="s">
        <v>244</v>
      </c>
      <c r="F632" s="96" t="s">
        <v>1</v>
      </c>
      <c r="G632" s="97">
        <f>G633+G635+G637</f>
        <v>336265219.90999997</v>
      </c>
      <c r="H632" s="97">
        <f>H633+H635</f>
        <v>336234518.78</v>
      </c>
    </row>
    <row r="633" spans="1:8" ht="78.75" outlineLevel="6">
      <c r="A633" s="95" t="s">
        <v>468</v>
      </c>
      <c r="B633" s="96" t="s">
        <v>764</v>
      </c>
      <c r="C633" s="96" t="s">
        <v>242</v>
      </c>
      <c r="D633" s="96" t="s">
        <v>2</v>
      </c>
      <c r="E633" s="96" t="s">
        <v>245</v>
      </c>
      <c r="F633" s="96" t="s">
        <v>1</v>
      </c>
      <c r="G633" s="97">
        <f>G634</f>
        <v>488918.78</v>
      </c>
      <c r="H633" s="97">
        <f>H634</f>
        <v>488918.78</v>
      </c>
    </row>
    <row r="634" spans="1:8" ht="47.25" outlineLevel="7">
      <c r="A634" s="95" t="s">
        <v>700</v>
      </c>
      <c r="B634" s="96" t="s">
        <v>764</v>
      </c>
      <c r="C634" s="96" t="s">
        <v>242</v>
      </c>
      <c r="D634" s="96" t="s">
        <v>2</v>
      </c>
      <c r="E634" s="96" t="s">
        <v>245</v>
      </c>
      <c r="F634" s="96" t="s">
        <v>70</v>
      </c>
      <c r="G634" s="97">
        <v>488918.78</v>
      </c>
      <c r="H634" s="97">
        <f>G634</f>
        <v>488918.78</v>
      </c>
    </row>
    <row r="635" spans="1:8" ht="78.75" outlineLevel="6">
      <c r="A635" s="95" t="s">
        <v>469</v>
      </c>
      <c r="B635" s="96" t="s">
        <v>764</v>
      </c>
      <c r="C635" s="96" t="s">
        <v>242</v>
      </c>
      <c r="D635" s="96" t="s">
        <v>2</v>
      </c>
      <c r="E635" s="96" t="s">
        <v>246</v>
      </c>
      <c r="F635" s="96" t="s">
        <v>1</v>
      </c>
      <c r="G635" s="97">
        <f>G636</f>
        <v>335745600</v>
      </c>
      <c r="H635" s="97">
        <f>H636</f>
        <v>335745600</v>
      </c>
    </row>
    <row r="636" spans="1:8" ht="47.25" outlineLevel="7">
      <c r="A636" s="95" t="s">
        <v>700</v>
      </c>
      <c r="B636" s="96" t="s">
        <v>764</v>
      </c>
      <c r="C636" s="96" t="s">
        <v>242</v>
      </c>
      <c r="D636" s="96" t="s">
        <v>2</v>
      </c>
      <c r="E636" s="96" t="s">
        <v>246</v>
      </c>
      <c r="F636" s="96" t="s">
        <v>70</v>
      </c>
      <c r="G636" s="97">
        <v>335745600</v>
      </c>
      <c r="H636" s="97">
        <f>G636</f>
        <v>335745600</v>
      </c>
    </row>
    <row r="637" spans="1:8" ht="78.75" outlineLevel="6">
      <c r="A637" s="95" t="s">
        <v>468</v>
      </c>
      <c r="B637" s="96" t="s">
        <v>764</v>
      </c>
      <c r="C637" s="96" t="s">
        <v>242</v>
      </c>
      <c r="D637" s="96" t="s">
        <v>2</v>
      </c>
      <c r="E637" s="96" t="s">
        <v>247</v>
      </c>
      <c r="F637" s="96" t="s">
        <v>1</v>
      </c>
      <c r="G637" s="97">
        <f>G638</f>
        <v>30701.13</v>
      </c>
      <c r="H637" s="97"/>
    </row>
    <row r="638" spans="1:8" ht="47.25" outlineLevel="7">
      <c r="A638" s="95" t="s">
        <v>700</v>
      </c>
      <c r="B638" s="96" t="s">
        <v>764</v>
      </c>
      <c r="C638" s="96" t="s">
        <v>242</v>
      </c>
      <c r="D638" s="96" t="s">
        <v>2</v>
      </c>
      <c r="E638" s="96" t="s">
        <v>247</v>
      </c>
      <c r="F638" s="96" t="s">
        <v>70</v>
      </c>
      <c r="G638" s="97">
        <v>30701.13</v>
      </c>
      <c r="H638" s="97"/>
    </row>
    <row r="639" spans="1:8" ht="63" outlineLevel="5">
      <c r="A639" s="95" t="s">
        <v>1141</v>
      </c>
      <c r="B639" s="96" t="s">
        <v>764</v>
      </c>
      <c r="C639" s="96" t="s">
        <v>242</v>
      </c>
      <c r="D639" s="96" t="s">
        <v>2</v>
      </c>
      <c r="E639" s="96" t="s">
        <v>248</v>
      </c>
      <c r="F639" s="96" t="s">
        <v>1</v>
      </c>
      <c r="G639" s="97">
        <f>G640</f>
        <v>204543626.85</v>
      </c>
      <c r="H639" s="97"/>
    </row>
    <row r="640" spans="1:8" ht="78.75" outlineLevel="6">
      <c r="A640" s="95" t="s">
        <v>446</v>
      </c>
      <c r="B640" s="96" t="s">
        <v>764</v>
      </c>
      <c r="C640" s="96" t="s">
        <v>242</v>
      </c>
      <c r="D640" s="96" t="s">
        <v>2</v>
      </c>
      <c r="E640" s="96" t="s">
        <v>249</v>
      </c>
      <c r="F640" s="96" t="s">
        <v>1</v>
      </c>
      <c r="G640" s="97">
        <f>G641</f>
        <v>204543626.85</v>
      </c>
      <c r="H640" s="97"/>
    </row>
    <row r="641" spans="1:8" ht="47.25" outlineLevel="7">
      <c r="A641" s="95" t="s">
        <v>700</v>
      </c>
      <c r="B641" s="96" t="s">
        <v>764</v>
      </c>
      <c r="C641" s="96" t="s">
        <v>242</v>
      </c>
      <c r="D641" s="96" t="s">
        <v>2</v>
      </c>
      <c r="E641" s="96" t="s">
        <v>249</v>
      </c>
      <c r="F641" s="96" t="s">
        <v>70</v>
      </c>
      <c r="G641" s="97">
        <v>204543626.85</v>
      </c>
      <c r="H641" s="97"/>
    </row>
    <row r="642" spans="1:8" ht="31.5" outlineLevel="5">
      <c r="A642" s="95" t="s">
        <v>1142</v>
      </c>
      <c r="B642" s="96" t="s">
        <v>764</v>
      </c>
      <c r="C642" s="96" t="s">
        <v>242</v>
      </c>
      <c r="D642" s="96" t="s">
        <v>2</v>
      </c>
      <c r="E642" s="96" t="s">
        <v>250</v>
      </c>
      <c r="F642" s="96" t="s">
        <v>1</v>
      </c>
      <c r="G642" s="97">
        <f>G643</f>
        <v>8012033</v>
      </c>
      <c r="H642" s="97"/>
    </row>
    <row r="643" spans="1:8" ht="78.75" outlineLevel="6">
      <c r="A643" s="95" t="s">
        <v>435</v>
      </c>
      <c r="B643" s="96" t="s">
        <v>764</v>
      </c>
      <c r="C643" s="96" t="s">
        <v>242</v>
      </c>
      <c r="D643" s="96" t="s">
        <v>2</v>
      </c>
      <c r="E643" s="96" t="s">
        <v>251</v>
      </c>
      <c r="F643" s="96" t="s">
        <v>1</v>
      </c>
      <c r="G643" s="97">
        <f>G644</f>
        <v>8012033</v>
      </c>
      <c r="H643" s="97"/>
    </row>
    <row r="644" spans="1:8" ht="47.25" outlineLevel="7">
      <c r="A644" s="95" t="s">
        <v>700</v>
      </c>
      <c r="B644" s="96" t="s">
        <v>764</v>
      </c>
      <c r="C644" s="96" t="s">
        <v>242</v>
      </c>
      <c r="D644" s="96" t="s">
        <v>2</v>
      </c>
      <c r="E644" s="96" t="s">
        <v>251</v>
      </c>
      <c r="F644" s="96" t="s">
        <v>70</v>
      </c>
      <c r="G644" s="97">
        <v>8012033</v>
      </c>
      <c r="H644" s="97"/>
    </row>
    <row r="645" spans="1:8" s="94" customFormat="1" ht="47.25" outlineLevel="4">
      <c r="A645" s="91" t="s">
        <v>645</v>
      </c>
      <c r="B645" s="92" t="s">
        <v>764</v>
      </c>
      <c r="C645" s="92" t="s">
        <v>242</v>
      </c>
      <c r="D645" s="92" t="s">
        <v>2</v>
      </c>
      <c r="E645" s="92" t="s">
        <v>252</v>
      </c>
      <c r="F645" s="92" t="s">
        <v>1</v>
      </c>
      <c r="G645" s="93">
        <f>G646+G652+G649</f>
        <v>2311269</v>
      </c>
      <c r="H645" s="93"/>
    </row>
    <row r="646" spans="1:8" ht="31.5" outlineLevel="5">
      <c r="A646" s="95" t="s">
        <v>1149</v>
      </c>
      <c r="B646" s="96" t="s">
        <v>764</v>
      </c>
      <c r="C646" s="96" t="s">
        <v>242</v>
      </c>
      <c r="D646" s="96" t="s">
        <v>2</v>
      </c>
      <c r="E646" s="96" t="s">
        <v>255</v>
      </c>
      <c r="F646" s="96" t="s">
        <v>1</v>
      </c>
      <c r="G646" s="97">
        <f>G647</f>
        <v>1187188</v>
      </c>
      <c r="H646" s="97"/>
    </row>
    <row r="647" spans="1:8" ht="31.5" outlineLevel="6">
      <c r="A647" s="95" t="s">
        <v>444</v>
      </c>
      <c r="B647" s="96" t="s">
        <v>764</v>
      </c>
      <c r="C647" s="96" t="s">
        <v>242</v>
      </c>
      <c r="D647" s="96" t="s">
        <v>2</v>
      </c>
      <c r="E647" s="96" t="s">
        <v>256</v>
      </c>
      <c r="F647" s="96" t="s">
        <v>1</v>
      </c>
      <c r="G647" s="97">
        <f>G648</f>
        <v>1187188</v>
      </c>
      <c r="H647" s="97"/>
    </row>
    <row r="648" spans="1:8" ht="47.25" outlineLevel="7">
      <c r="A648" s="95" t="s">
        <v>700</v>
      </c>
      <c r="B648" s="96" t="s">
        <v>764</v>
      </c>
      <c r="C648" s="96" t="s">
        <v>242</v>
      </c>
      <c r="D648" s="96" t="s">
        <v>2</v>
      </c>
      <c r="E648" s="96" t="s">
        <v>256</v>
      </c>
      <c r="F648" s="96" t="s">
        <v>70</v>
      </c>
      <c r="G648" s="97">
        <v>1187188</v>
      </c>
      <c r="H648" s="97"/>
    </row>
    <row r="649" spans="1:8" ht="47.25" outlineLevel="7">
      <c r="A649" s="95" t="s">
        <v>591</v>
      </c>
      <c r="B649" s="96" t="s">
        <v>764</v>
      </c>
      <c r="C649" s="96" t="s">
        <v>242</v>
      </c>
      <c r="D649" s="96" t="s">
        <v>2</v>
      </c>
      <c r="E649" s="96" t="s">
        <v>418</v>
      </c>
      <c r="F649" s="96" t="s">
        <v>1</v>
      </c>
      <c r="G649" s="97">
        <f>G650</f>
        <v>944051</v>
      </c>
      <c r="H649" s="97"/>
    </row>
    <row r="650" spans="1:8" ht="31.5" outlineLevel="7">
      <c r="A650" s="95" t="s">
        <v>459</v>
      </c>
      <c r="B650" s="96" t="s">
        <v>764</v>
      </c>
      <c r="C650" s="96" t="s">
        <v>242</v>
      </c>
      <c r="D650" s="96" t="s">
        <v>2</v>
      </c>
      <c r="E650" s="96" t="s">
        <v>1251</v>
      </c>
      <c r="F650" s="96" t="s">
        <v>1</v>
      </c>
      <c r="G650" s="97">
        <f>G651</f>
        <v>944051</v>
      </c>
      <c r="H650" s="97"/>
    </row>
    <row r="651" spans="1:8" ht="47.25" outlineLevel="7">
      <c r="A651" s="95" t="s">
        <v>700</v>
      </c>
      <c r="B651" s="96" t="s">
        <v>764</v>
      </c>
      <c r="C651" s="96" t="s">
        <v>242</v>
      </c>
      <c r="D651" s="96" t="s">
        <v>2</v>
      </c>
      <c r="E651" s="96" t="s">
        <v>1251</v>
      </c>
      <c r="F651" s="96" t="s">
        <v>70</v>
      </c>
      <c r="G651" s="97">
        <f>944051</f>
        <v>944051</v>
      </c>
      <c r="H651" s="97"/>
    </row>
    <row r="652" spans="1:8" ht="47.25" outlineLevel="5">
      <c r="A652" s="95" t="s">
        <v>1143</v>
      </c>
      <c r="B652" s="96" t="s">
        <v>764</v>
      </c>
      <c r="C652" s="96" t="s">
        <v>242</v>
      </c>
      <c r="D652" s="96" t="s">
        <v>2</v>
      </c>
      <c r="E652" s="96" t="s">
        <v>257</v>
      </c>
      <c r="F652" s="96" t="s">
        <v>1</v>
      </c>
      <c r="G652" s="97">
        <f>G653</f>
        <v>180030</v>
      </c>
      <c r="H652" s="97"/>
    </row>
    <row r="653" spans="1:8" ht="31.5" outlineLevel="6">
      <c r="A653" s="95" t="s">
        <v>444</v>
      </c>
      <c r="B653" s="96" t="s">
        <v>764</v>
      </c>
      <c r="C653" s="96" t="s">
        <v>242</v>
      </c>
      <c r="D653" s="96" t="s">
        <v>2</v>
      </c>
      <c r="E653" s="96" t="s">
        <v>258</v>
      </c>
      <c r="F653" s="96" t="s">
        <v>1</v>
      </c>
      <c r="G653" s="97">
        <f>G654</f>
        <v>180030</v>
      </c>
      <c r="H653" s="97"/>
    </row>
    <row r="654" spans="1:8" ht="47.25" outlineLevel="7">
      <c r="A654" s="95" t="s">
        <v>700</v>
      </c>
      <c r="B654" s="96" t="s">
        <v>764</v>
      </c>
      <c r="C654" s="96" t="s">
        <v>242</v>
      </c>
      <c r="D654" s="96" t="s">
        <v>2</v>
      </c>
      <c r="E654" s="96" t="s">
        <v>258</v>
      </c>
      <c r="F654" s="96" t="s">
        <v>70</v>
      </c>
      <c r="G654" s="97">
        <v>180030</v>
      </c>
      <c r="H654" s="97"/>
    </row>
    <row r="655" spans="1:8" s="94" customFormat="1" ht="47.25" outlineLevel="3">
      <c r="A655" s="91" t="s">
        <v>663</v>
      </c>
      <c r="B655" s="92" t="s">
        <v>764</v>
      </c>
      <c r="C655" s="92" t="s">
        <v>242</v>
      </c>
      <c r="D655" s="92" t="s">
        <v>2</v>
      </c>
      <c r="E655" s="92" t="s">
        <v>90</v>
      </c>
      <c r="F655" s="92" t="s">
        <v>1</v>
      </c>
      <c r="G655" s="93">
        <f>G656</f>
        <v>2392758</v>
      </c>
      <c r="H655" s="93"/>
    </row>
    <row r="656" spans="1:8" s="94" customFormat="1" ht="47.25" outlineLevel="4">
      <c r="A656" s="91" t="s">
        <v>628</v>
      </c>
      <c r="B656" s="92" t="s">
        <v>764</v>
      </c>
      <c r="C656" s="92" t="s">
        <v>242</v>
      </c>
      <c r="D656" s="92" t="s">
        <v>2</v>
      </c>
      <c r="E656" s="92" t="s">
        <v>91</v>
      </c>
      <c r="F656" s="92" t="s">
        <v>1</v>
      </c>
      <c r="G656" s="93">
        <f>G657</f>
        <v>2392758</v>
      </c>
      <c r="H656" s="93"/>
    </row>
    <row r="657" spans="1:8" ht="31.5" outlineLevel="5">
      <c r="A657" s="95" t="s">
        <v>1086</v>
      </c>
      <c r="B657" s="96" t="s">
        <v>764</v>
      </c>
      <c r="C657" s="96" t="s">
        <v>242</v>
      </c>
      <c r="D657" s="96" t="s">
        <v>2</v>
      </c>
      <c r="E657" s="96" t="s">
        <v>100</v>
      </c>
      <c r="F657" s="96" t="s">
        <v>1</v>
      </c>
      <c r="G657" s="97">
        <f>G658</f>
        <v>2392758</v>
      </c>
      <c r="H657" s="97"/>
    </row>
    <row r="658" spans="1:8" ht="31.5" outlineLevel="6">
      <c r="A658" s="95" t="s">
        <v>444</v>
      </c>
      <c r="B658" s="96" t="s">
        <v>764</v>
      </c>
      <c r="C658" s="96" t="s">
        <v>242</v>
      </c>
      <c r="D658" s="96" t="s">
        <v>2</v>
      </c>
      <c r="E658" s="96" t="s">
        <v>101</v>
      </c>
      <c r="F658" s="96" t="s">
        <v>1</v>
      </c>
      <c r="G658" s="97">
        <f>G659</f>
        <v>2392758</v>
      </c>
      <c r="H658" s="97"/>
    </row>
    <row r="659" spans="1:8" ht="47.25" outlineLevel="7">
      <c r="A659" s="95" t="s">
        <v>700</v>
      </c>
      <c r="B659" s="96" t="s">
        <v>764</v>
      </c>
      <c r="C659" s="96" t="s">
        <v>242</v>
      </c>
      <c r="D659" s="96" t="s">
        <v>2</v>
      </c>
      <c r="E659" s="96" t="s">
        <v>101</v>
      </c>
      <c r="F659" s="96" t="s">
        <v>70</v>
      </c>
      <c r="G659" s="97">
        <f>2382758+10000</f>
        <v>2392758</v>
      </c>
      <c r="H659" s="97"/>
    </row>
    <row r="660" spans="1:8" s="94" customFormat="1" ht="15.75" outlineLevel="2">
      <c r="A660" s="91" t="s">
        <v>685</v>
      </c>
      <c r="B660" s="92" t="s">
        <v>764</v>
      </c>
      <c r="C660" s="92" t="s">
        <v>242</v>
      </c>
      <c r="D660" s="92" t="s">
        <v>5</v>
      </c>
      <c r="E660" s="92" t="s">
        <v>4</v>
      </c>
      <c r="F660" s="92" t="s">
        <v>1</v>
      </c>
      <c r="G660" s="93">
        <f>G661+G696</f>
        <v>477201721.68000007</v>
      </c>
      <c r="H660" s="93">
        <f>H661</f>
        <v>353524745.7</v>
      </c>
    </row>
    <row r="661" spans="1:8" s="94" customFormat="1" ht="47.25" outlineLevel="3">
      <c r="A661" s="91" t="s">
        <v>661</v>
      </c>
      <c r="B661" s="92" t="s">
        <v>764</v>
      </c>
      <c r="C661" s="92" t="s">
        <v>242</v>
      </c>
      <c r="D661" s="92" t="s">
        <v>5</v>
      </c>
      <c r="E661" s="92" t="s">
        <v>23</v>
      </c>
      <c r="F661" s="92" t="s">
        <v>1</v>
      </c>
      <c r="G661" s="93">
        <f>G662+G686</f>
        <v>476218321.68000007</v>
      </c>
      <c r="H661" s="93">
        <f>H662</f>
        <v>353524745.7</v>
      </c>
    </row>
    <row r="662" spans="1:8" s="94" customFormat="1" ht="63" outlineLevel="4">
      <c r="A662" s="91" t="s">
        <v>646</v>
      </c>
      <c r="B662" s="92" t="s">
        <v>764</v>
      </c>
      <c r="C662" s="92" t="s">
        <v>242</v>
      </c>
      <c r="D662" s="92" t="s">
        <v>5</v>
      </c>
      <c r="E662" s="92" t="s">
        <v>259</v>
      </c>
      <c r="F662" s="92" t="s">
        <v>1</v>
      </c>
      <c r="G662" s="93">
        <f>G663+G670+G677+G680+G683</f>
        <v>461970374.70000005</v>
      </c>
      <c r="H662" s="93">
        <f>H663+H670+H677</f>
        <v>353524745.7</v>
      </c>
    </row>
    <row r="663" spans="1:8" ht="63" outlineLevel="5">
      <c r="A663" s="95" t="s">
        <v>1144</v>
      </c>
      <c r="B663" s="96" t="s">
        <v>764</v>
      </c>
      <c r="C663" s="96" t="s">
        <v>242</v>
      </c>
      <c r="D663" s="96" t="s">
        <v>5</v>
      </c>
      <c r="E663" s="96" t="s">
        <v>260</v>
      </c>
      <c r="F663" s="96" t="s">
        <v>1</v>
      </c>
      <c r="G663" s="97">
        <f>G664+G666+G668</f>
        <v>140333941.06000003</v>
      </c>
      <c r="H663" s="97">
        <f>H664+H666</f>
        <v>140321815.44000003</v>
      </c>
    </row>
    <row r="664" spans="1:8" ht="78.75" outlineLevel="6">
      <c r="A664" s="95" t="s">
        <v>468</v>
      </c>
      <c r="B664" s="96" t="s">
        <v>764</v>
      </c>
      <c r="C664" s="96" t="s">
        <v>242</v>
      </c>
      <c r="D664" s="96" t="s">
        <v>5</v>
      </c>
      <c r="E664" s="96" t="s">
        <v>261</v>
      </c>
      <c r="F664" s="96" t="s">
        <v>1</v>
      </c>
      <c r="G664" s="97">
        <f>G665</f>
        <v>230386.86</v>
      </c>
      <c r="H664" s="97">
        <f>H665</f>
        <v>230386.86</v>
      </c>
    </row>
    <row r="665" spans="1:8" ht="47.25" outlineLevel="7">
      <c r="A665" s="95" t="s">
        <v>700</v>
      </c>
      <c r="B665" s="96" t="s">
        <v>764</v>
      </c>
      <c r="C665" s="96" t="s">
        <v>242</v>
      </c>
      <c r="D665" s="96" t="s">
        <v>5</v>
      </c>
      <c r="E665" s="96" t="s">
        <v>261</v>
      </c>
      <c r="F665" s="96" t="s">
        <v>70</v>
      </c>
      <c r="G665" s="97">
        <v>230386.86</v>
      </c>
      <c r="H665" s="97">
        <f>G665</f>
        <v>230386.86</v>
      </c>
    </row>
    <row r="666" spans="1:8" ht="63" outlineLevel="6">
      <c r="A666" s="95" t="s">
        <v>471</v>
      </c>
      <c r="B666" s="96" t="s">
        <v>764</v>
      </c>
      <c r="C666" s="96" t="s">
        <v>242</v>
      </c>
      <c r="D666" s="96" t="s">
        <v>5</v>
      </c>
      <c r="E666" s="96" t="s">
        <v>262</v>
      </c>
      <c r="F666" s="96" t="s">
        <v>1</v>
      </c>
      <c r="G666" s="97">
        <f>G667</f>
        <v>140091428.58</v>
      </c>
      <c r="H666" s="97">
        <f>H667</f>
        <v>140091428.58</v>
      </c>
    </row>
    <row r="667" spans="1:8" ht="47.25" outlineLevel="7">
      <c r="A667" s="95" t="s">
        <v>700</v>
      </c>
      <c r="B667" s="96" t="s">
        <v>764</v>
      </c>
      <c r="C667" s="96" t="s">
        <v>242</v>
      </c>
      <c r="D667" s="96" t="s">
        <v>5</v>
      </c>
      <c r="E667" s="96" t="s">
        <v>262</v>
      </c>
      <c r="F667" s="96" t="s">
        <v>70</v>
      </c>
      <c r="G667" s="97">
        <v>140091428.58</v>
      </c>
      <c r="H667" s="97">
        <f>G667</f>
        <v>140091428.58</v>
      </c>
    </row>
    <row r="668" spans="1:8" ht="78.75" outlineLevel="6">
      <c r="A668" s="95" t="s">
        <v>468</v>
      </c>
      <c r="B668" s="96" t="s">
        <v>764</v>
      </c>
      <c r="C668" s="96" t="s">
        <v>242</v>
      </c>
      <c r="D668" s="96" t="s">
        <v>5</v>
      </c>
      <c r="E668" s="96" t="s">
        <v>263</v>
      </c>
      <c r="F668" s="96" t="s">
        <v>1</v>
      </c>
      <c r="G668" s="97">
        <f>G669</f>
        <v>12125.62</v>
      </c>
      <c r="H668" s="97"/>
    </row>
    <row r="669" spans="1:8" ht="47.25" outlineLevel="7">
      <c r="A669" s="95" t="s">
        <v>700</v>
      </c>
      <c r="B669" s="96" t="s">
        <v>764</v>
      </c>
      <c r="C669" s="96" t="s">
        <v>242</v>
      </c>
      <c r="D669" s="96" t="s">
        <v>5</v>
      </c>
      <c r="E669" s="96" t="s">
        <v>263</v>
      </c>
      <c r="F669" s="96" t="s">
        <v>70</v>
      </c>
      <c r="G669" s="97">
        <v>12125.62</v>
      </c>
      <c r="H669" s="97"/>
    </row>
    <row r="670" spans="1:8" ht="63" outlineLevel="5">
      <c r="A670" s="95" t="s">
        <v>1145</v>
      </c>
      <c r="B670" s="96" t="s">
        <v>764</v>
      </c>
      <c r="C670" s="96" t="s">
        <v>242</v>
      </c>
      <c r="D670" s="96" t="s">
        <v>5</v>
      </c>
      <c r="E670" s="96" t="s">
        <v>264</v>
      </c>
      <c r="F670" s="96" t="s">
        <v>1</v>
      </c>
      <c r="G670" s="97">
        <f>G671+G673+G675</f>
        <v>178529211.02</v>
      </c>
      <c r="H670" s="97">
        <f>H671+H673</f>
        <v>178515760.55</v>
      </c>
    </row>
    <row r="671" spans="1:8" ht="78.75" outlineLevel="6">
      <c r="A671" s="95" t="s">
        <v>468</v>
      </c>
      <c r="B671" s="96" t="s">
        <v>764</v>
      </c>
      <c r="C671" s="96" t="s">
        <v>242</v>
      </c>
      <c r="D671" s="96" t="s">
        <v>5</v>
      </c>
      <c r="E671" s="96" t="s">
        <v>265</v>
      </c>
      <c r="F671" s="96" t="s">
        <v>1</v>
      </c>
      <c r="G671" s="97">
        <f>G672</f>
        <v>255558.84</v>
      </c>
      <c r="H671" s="97">
        <f>H672</f>
        <v>255558.84</v>
      </c>
    </row>
    <row r="672" spans="1:8" ht="47.25" outlineLevel="7">
      <c r="A672" s="95" t="s">
        <v>700</v>
      </c>
      <c r="B672" s="96" t="s">
        <v>764</v>
      </c>
      <c r="C672" s="96" t="s">
        <v>242</v>
      </c>
      <c r="D672" s="96" t="s">
        <v>5</v>
      </c>
      <c r="E672" s="96" t="s">
        <v>265</v>
      </c>
      <c r="F672" s="96" t="s">
        <v>70</v>
      </c>
      <c r="G672" s="97">
        <v>255558.84</v>
      </c>
      <c r="H672" s="97">
        <f>G672</f>
        <v>255558.84</v>
      </c>
    </row>
    <row r="673" spans="1:8" ht="63" outlineLevel="6">
      <c r="A673" s="95" t="s">
        <v>471</v>
      </c>
      <c r="B673" s="96" t="s">
        <v>764</v>
      </c>
      <c r="C673" s="96" t="s">
        <v>242</v>
      </c>
      <c r="D673" s="96" t="s">
        <v>5</v>
      </c>
      <c r="E673" s="96" t="s">
        <v>266</v>
      </c>
      <c r="F673" s="96" t="s">
        <v>1</v>
      </c>
      <c r="G673" s="97">
        <f>G674</f>
        <v>178260201.71</v>
      </c>
      <c r="H673" s="97">
        <f>H674</f>
        <v>178260201.71</v>
      </c>
    </row>
    <row r="674" spans="1:8" ht="47.25" outlineLevel="7">
      <c r="A674" s="95" t="s">
        <v>700</v>
      </c>
      <c r="B674" s="96" t="s">
        <v>764</v>
      </c>
      <c r="C674" s="96" t="s">
        <v>242</v>
      </c>
      <c r="D674" s="96" t="s">
        <v>5</v>
      </c>
      <c r="E674" s="96" t="s">
        <v>266</v>
      </c>
      <c r="F674" s="96" t="s">
        <v>70</v>
      </c>
      <c r="G674" s="97">
        <v>178260201.71</v>
      </c>
      <c r="H674" s="97">
        <f>G674</f>
        <v>178260201.71</v>
      </c>
    </row>
    <row r="675" spans="1:8" ht="78.75" outlineLevel="6">
      <c r="A675" s="95" t="s">
        <v>468</v>
      </c>
      <c r="B675" s="96" t="s">
        <v>764</v>
      </c>
      <c r="C675" s="96" t="s">
        <v>242</v>
      </c>
      <c r="D675" s="96" t="s">
        <v>5</v>
      </c>
      <c r="E675" s="96" t="s">
        <v>267</v>
      </c>
      <c r="F675" s="96" t="s">
        <v>1</v>
      </c>
      <c r="G675" s="97">
        <f>G676</f>
        <v>13450.47</v>
      </c>
      <c r="H675" s="97"/>
    </row>
    <row r="676" spans="1:8" ht="47.25" outlineLevel="7">
      <c r="A676" s="95" t="s">
        <v>700</v>
      </c>
      <c r="B676" s="96" t="s">
        <v>764</v>
      </c>
      <c r="C676" s="96" t="s">
        <v>242</v>
      </c>
      <c r="D676" s="96" t="s">
        <v>5</v>
      </c>
      <c r="E676" s="96" t="s">
        <v>267</v>
      </c>
      <c r="F676" s="96" t="s">
        <v>70</v>
      </c>
      <c r="G676" s="97">
        <v>13450.47</v>
      </c>
      <c r="H676" s="97"/>
    </row>
    <row r="677" spans="1:8" ht="63" outlineLevel="5">
      <c r="A677" s="95" t="s">
        <v>1146</v>
      </c>
      <c r="B677" s="96" t="s">
        <v>764</v>
      </c>
      <c r="C677" s="96" t="s">
        <v>242</v>
      </c>
      <c r="D677" s="96" t="s">
        <v>5</v>
      </c>
      <c r="E677" s="96" t="s">
        <v>268</v>
      </c>
      <c r="F677" s="96" t="s">
        <v>1</v>
      </c>
      <c r="G677" s="97">
        <f>G678</f>
        <v>34687169.71</v>
      </c>
      <c r="H677" s="97">
        <f>H678</f>
        <v>34687169.71</v>
      </c>
    </row>
    <row r="678" spans="1:8" ht="63" outlineLevel="6">
      <c r="A678" s="95" t="s">
        <v>471</v>
      </c>
      <c r="B678" s="96" t="s">
        <v>764</v>
      </c>
      <c r="C678" s="96" t="s">
        <v>242</v>
      </c>
      <c r="D678" s="96" t="s">
        <v>5</v>
      </c>
      <c r="E678" s="96" t="s">
        <v>269</v>
      </c>
      <c r="F678" s="96" t="s">
        <v>1</v>
      </c>
      <c r="G678" s="97">
        <f>G679</f>
        <v>34687169.71</v>
      </c>
      <c r="H678" s="97">
        <f>H679</f>
        <v>34687169.71</v>
      </c>
    </row>
    <row r="679" spans="1:8" ht="47.25" outlineLevel="7">
      <c r="A679" s="95" t="s">
        <v>700</v>
      </c>
      <c r="B679" s="96" t="s">
        <v>764</v>
      </c>
      <c r="C679" s="96" t="s">
        <v>242</v>
      </c>
      <c r="D679" s="96" t="s">
        <v>5</v>
      </c>
      <c r="E679" s="96" t="s">
        <v>269</v>
      </c>
      <c r="F679" s="96" t="s">
        <v>70</v>
      </c>
      <c r="G679" s="97">
        <v>34687169.71</v>
      </c>
      <c r="H679" s="97">
        <f>G679</f>
        <v>34687169.71</v>
      </c>
    </row>
    <row r="680" spans="1:8" ht="94.5" outlineLevel="5">
      <c r="A680" s="95" t="s">
        <v>1147</v>
      </c>
      <c r="B680" s="96" t="s">
        <v>764</v>
      </c>
      <c r="C680" s="96" t="s">
        <v>242</v>
      </c>
      <c r="D680" s="96" t="s">
        <v>5</v>
      </c>
      <c r="E680" s="96" t="s">
        <v>270</v>
      </c>
      <c r="F680" s="96" t="s">
        <v>1</v>
      </c>
      <c r="G680" s="97">
        <f>G681</f>
        <v>101563041.91</v>
      </c>
      <c r="H680" s="97"/>
    </row>
    <row r="681" spans="1:8" ht="78.75" outlineLevel="6">
      <c r="A681" s="95" t="s">
        <v>446</v>
      </c>
      <c r="B681" s="96" t="s">
        <v>764</v>
      </c>
      <c r="C681" s="96" t="s">
        <v>242</v>
      </c>
      <c r="D681" s="96" t="s">
        <v>5</v>
      </c>
      <c r="E681" s="96" t="s">
        <v>271</v>
      </c>
      <c r="F681" s="96" t="s">
        <v>1</v>
      </c>
      <c r="G681" s="97">
        <f>G682</f>
        <v>101563041.91</v>
      </c>
      <c r="H681" s="97"/>
    </row>
    <row r="682" spans="1:8" ht="47.25" outlineLevel="7">
      <c r="A682" s="95" t="s">
        <v>700</v>
      </c>
      <c r="B682" s="96" t="s">
        <v>764</v>
      </c>
      <c r="C682" s="96" t="s">
        <v>242</v>
      </c>
      <c r="D682" s="96" t="s">
        <v>5</v>
      </c>
      <c r="E682" s="96" t="s">
        <v>271</v>
      </c>
      <c r="F682" s="96" t="s">
        <v>70</v>
      </c>
      <c r="G682" s="97">
        <v>101563041.91</v>
      </c>
      <c r="H682" s="97"/>
    </row>
    <row r="683" spans="1:8" ht="31.5" outlineLevel="5">
      <c r="A683" s="95" t="s">
        <v>1142</v>
      </c>
      <c r="B683" s="96" t="s">
        <v>764</v>
      </c>
      <c r="C683" s="96" t="s">
        <v>242</v>
      </c>
      <c r="D683" s="96" t="s">
        <v>5</v>
      </c>
      <c r="E683" s="96" t="s">
        <v>272</v>
      </c>
      <c r="F683" s="96" t="s">
        <v>1</v>
      </c>
      <c r="G683" s="97">
        <f>G684</f>
        <v>6857011</v>
      </c>
      <c r="H683" s="97"/>
    </row>
    <row r="684" spans="1:8" ht="78.75" outlineLevel="6">
      <c r="A684" s="95" t="s">
        <v>435</v>
      </c>
      <c r="B684" s="96" t="s">
        <v>764</v>
      </c>
      <c r="C684" s="96" t="s">
        <v>242</v>
      </c>
      <c r="D684" s="96" t="s">
        <v>5</v>
      </c>
      <c r="E684" s="96" t="s">
        <v>273</v>
      </c>
      <c r="F684" s="96" t="s">
        <v>1</v>
      </c>
      <c r="G684" s="97">
        <f>G685</f>
        <v>6857011</v>
      </c>
      <c r="H684" s="97"/>
    </row>
    <row r="685" spans="1:8" ht="47.25" outlineLevel="7">
      <c r="A685" s="95" t="s">
        <v>700</v>
      </c>
      <c r="B685" s="96" t="s">
        <v>764</v>
      </c>
      <c r="C685" s="96" t="s">
        <v>242</v>
      </c>
      <c r="D685" s="96" t="s">
        <v>5</v>
      </c>
      <c r="E685" s="96" t="s">
        <v>273</v>
      </c>
      <c r="F685" s="96" t="s">
        <v>70</v>
      </c>
      <c r="G685" s="97">
        <v>6857011</v>
      </c>
      <c r="H685" s="97"/>
    </row>
    <row r="686" spans="1:8" s="94" customFormat="1" ht="47.25" outlineLevel="4">
      <c r="A686" s="91" t="s">
        <v>645</v>
      </c>
      <c r="B686" s="92" t="s">
        <v>764</v>
      </c>
      <c r="C686" s="92" t="s">
        <v>242</v>
      </c>
      <c r="D686" s="92" t="s">
        <v>5</v>
      </c>
      <c r="E686" s="92" t="s">
        <v>252</v>
      </c>
      <c r="F686" s="92" t="s">
        <v>1</v>
      </c>
      <c r="G686" s="93">
        <f>G690+G687+G693</f>
        <v>14247946.98</v>
      </c>
      <c r="H686" s="93"/>
    </row>
    <row r="687" spans="1:8" s="94" customFormat="1" ht="47.25" outlineLevel="4">
      <c r="A687" s="95" t="s">
        <v>591</v>
      </c>
      <c r="B687" s="96" t="s">
        <v>764</v>
      </c>
      <c r="C687" s="96" t="s">
        <v>242</v>
      </c>
      <c r="D687" s="96" t="s">
        <v>5</v>
      </c>
      <c r="E687" s="96" t="s">
        <v>418</v>
      </c>
      <c r="F687" s="96" t="s">
        <v>1</v>
      </c>
      <c r="G687" s="97">
        <f>G688</f>
        <v>9786493.98</v>
      </c>
      <c r="H687" s="93"/>
    </row>
    <row r="688" spans="1:8" s="94" customFormat="1" ht="31.5" outlineLevel="4">
      <c r="A688" s="95" t="s">
        <v>459</v>
      </c>
      <c r="B688" s="96" t="s">
        <v>764</v>
      </c>
      <c r="C688" s="96" t="s">
        <v>242</v>
      </c>
      <c r="D688" s="96" t="s">
        <v>5</v>
      </c>
      <c r="E688" s="96" t="s">
        <v>1251</v>
      </c>
      <c r="F688" s="96" t="s">
        <v>1</v>
      </c>
      <c r="G688" s="97">
        <f>G689</f>
        <v>9786493.98</v>
      </c>
      <c r="H688" s="93"/>
    </row>
    <row r="689" spans="1:8" s="94" customFormat="1" ht="47.25" outlineLevel="4">
      <c r="A689" s="95" t="s">
        <v>700</v>
      </c>
      <c r="B689" s="96" t="s">
        <v>764</v>
      </c>
      <c r="C689" s="96" t="s">
        <v>242</v>
      </c>
      <c r="D689" s="96" t="s">
        <v>5</v>
      </c>
      <c r="E689" s="96" t="s">
        <v>1251</v>
      </c>
      <c r="F689" s="96" t="s">
        <v>70</v>
      </c>
      <c r="G689" s="97">
        <f>9786493.98</f>
        <v>9786493.98</v>
      </c>
      <c r="H689" s="93"/>
    </row>
    <row r="690" spans="1:8" ht="15.75" outlineLevel="5">
      <c r="A690" s="95" t="s">
        <v>1205</v>
      </c>
      <c r="B690" s="96" t="s">
        <v>764</v>
      </c>
      <c r="C690" s="96" t="s">
        <v>242</v>
      </c>
      <c r="D690" s="96" t="s">
        <v>5</v>
      </c>
      <c r="E690" s="96" t="s">
        <v>274</v>
      </c>
      <c r="F690" s="96" t="s">
        <v>1</v>
      </c>
      <c r="G690" s="97">
        <f>G691</f>
        <v>3617636</v>
      </c>
      <c r="H690" s="97"/>
    </row>
    <row r="691" spans="1:8" ht="31.5" outlineLevel="6">
      <c r="A691" s="95" t="s">
        <v>444</v>
      </c>
      <c r="B691" s="96" t="s">
        <v>764</v>
      </c>
      <c r="C691" s="96" t="s">
        <v>242</v>
      </c>
      <c r="D691" s="96" t="s">
        <v>5</v>
      </c>
      <c r="E691" s="96" t="s">
        <v>275</v>
      </c>
      <c r="F691" s="96" t="s">
        <v>1</v>
      </c>
      <c r="G691" s="97">
        <f>G692</f>
        <v>3617636</v>
      </c>
      <c r="H691" s="97"/>
    </row>
    <row r="692" spans="1:8" ht="47.25" outlineLevel="7">
      <c r="A692" s="95" t="s">
        <v>700</v>
      </c>
      <c r="B692" s="96" t="s">
        <v>764</v>
      </c>
      <c r="C692" s="96" t="s">
        <v>242</v>
      </c>
      <c r="D692" s="96" t="s">
        <v>5</v>
      </c>
      <c r="E692" s="96" t="s">
        <v>275</v>
      </c>
      <c r="F692" s="96" t="s">
        <v>70</v>
      </c>
      <c r="G692" s="97">
        <v>3617636</v>
      </c>
      <c r="H692" s="97"/>
    </row>
    <row r="693" spans="1:8" ht="47.25" outlineLevel="7">
      <c r="A693" s="95" t="s">
        <v>569</v>
      </c>
      <c r="B693" s="96" t="s">
        <v>764</v>
      </c>
      <c r="C693" s="96" t="s">
        <v>242</v>
      </c>
      <c r="D693" s="96" t="s">
        <v>5</v>
      </c>
      <c r="E693" s="96" t="s">
        <v>257</v>
      </c>
      <c r="F693" s="96" t="s">
        <v>1</v>
      </c>
      <c r="G693" s="97">
        <f>G694</f>
        <v>843817</v>
      </c>
      <c r="H693" s="97"/>
    </row>
    <row r="694" spans="1:8" ht="31.5" outlineLevel="7">
      <c r="A694" s="95" t="s">
        <v>459</v>
      </c>
      <c r="B694" s="96" t="s">
        <v>764</v>
      </c>
      <c r="C694" s="96" t="s">
        <v>242</v>
      </c>
      <c r="D694" s="96" t="s">
        <v>5</v>
      </c>
      <c r="E694" s="96" t="s">
        <v>419</v>
      </c>
      <c r="F694" s="96" t="s">
        <v>1</v>
      </c>
      <c r="G694" s="97">
        <f>G695</f>
        <v>843817</v>
      </c>
      <c r="H694" s="97"/>
    </row>
    <row r="695" spans="1:8" ht="47.25" outlineLevel="7">
      <c r="A695" s="95" t="s">
        <v>700</v>
      </c>
      <c r="B695" s="96" t="s">
        <v>764</v>
      </c>
      <c r="C695" s="96" t="s">
        <v>242</v>
      </c>
      <c r="D695" s="96" t="s">
        <v>5</v>
      </c>
      <c r="E695" s="96" t="s">
        <v>419</v>
      </c>
      <c r="F695" s="96" t="s">
        <v>70</v>
      </c>
      <c r="G695" s="97">
        <f>843817</f>
        <v>843817</v>
      </c>
      <c r="H695" s="97"/>
    </row>
    <row r="696" spans="1:8" s="94" customFormat="1" ht="47.25" outlineLevel="3">
      <c r="A696" s="91" t="s">
        <v>663</v>
      </c>
      <c r="B696" s="92" t="s">
        <v>764</v>
      </c>
      <c r="C696" s="92" t="s">
        <v>242</v>
      </c>
      <c r="D696" s="92" t="s">
        <v>5</v>
      </c>
      <c r="E696" s="92" t="s">
        <v>90</v>
      </c>
      <c r="F696" s="92" t="s">
        <v>1</v>
      </c>
      <c r="G696" s="93">
        <f>G697</f>
        <v>983400</v>
      </c>
      <c r="H696" s="93"/>
    </row>
    <row r="697" spans="1:8" s="94" customFormat="1" ht="47.25" outlineLevel="4">
      <c r="A697" s="91" t="s">
        <v>628</v>
      </c>
      <c r="B697" s="92" t="s">
        <v>764</v>
      </c>
      <c r="C697" s="92" t="s">
        <v>242</v>
      </c>
      <c r="D697" s="92" t="s">
        <v>5</v>
      </c>
      <c r="E697" s="92" t="s">
        <v>91</v>
      </c>
      <c r="F697" s="92" t="s">
        <v>1</v>
      </c>
      <c r="G697" s="93">
        <f>G698</f>
        <v>983400</v>
      </c>
      <c r="H697" s="93"/>
    </row>
    <row r="698" spans="1:8" ht="31.5" outlineLevel="5">
      <c r="A698" s="95" t="s">
        <v>1086</v>
      </c>
      <c r="B698" s="96" t="s">
        <v>764</v>
      </c>
      <c r="C698" s="96" t="s">
        <v>242</v>
      </c>
      <c r="D698" s="96" t="s">
        <v>5</v>
      </c>
      <c r="E698" s="96" t="s">
        <v>100</v>
      </c>
      <c r="F698" s="96" t="s">
        <v>1</v>
      </c>
      <c r="G698" s="97">
        <f>G699</f>
        <v>983400</v>
      </c>
      <c r="H698" s="97"/>
    </row>
    <row r="699" spans="1:8" ht="31.5" outlineLevel="6">
      <c r="A699" s="95" t="s">
        <v>444</v>
      </c>
      <c r="B699" s="96" t="s">
        <v>764</v>
      </c>
      <c r="C699" s="96" t="s">
        <v>242</v>
      </c>
      <c r="D699" s="96" t="s">
        <v>5</v>
      </c>
      <c r="E699" s="96" t="s">
        <v>101</v>
      </c>
      <c r="F699" s="96" t="s">
        <v>1</v>
      </c>
      <c r="G699" s="97">
        <f>G700</f>
        <v>983400</v>
      </c>
      <c r="H699" s="97"/>
    </row>
    <row r="700" spans="1:8" ht="47.25" outlineLevel="7">
      <c r="A700" s="95" t="s">
        <v>700</v>
      </c>
      <c r="B700" s="96" t="s">
        <v>764</v>
      </c>
      <c r="C700" s="96" t="s">
        <v>242</v>
      </c>
      <c r="D700" s="96" t="s">
        <v>5</v>
      </c>
      <c r="E700" s="96" t="s">
        <v>101</v>
      </c>
      <c r="F700" s="96" t="s">
        <v>70</v>
      </c>
      <c r="G700" s="97">
        <f>963400+20000</f>
        <v>983400</v>
      </c>
      <c r="H700" s="97"/>
    </row>
    <row r="701" spans="1:8" s="94" customFormat="1" ht="15.75" outlineLevel="2">
      <c r="A701" s="91" t="s">
        <v>686</v>
      </c>
      <c r="B701" s="92" t="s">
        <v>764</v>
      </c>
      <c r="C701" s="92" t="s">
        <v>242</v>
      </c>
      <c r="D701" s="92" t="s">
        <v>14</v>
      </c>
      <c r="E701" s="92" t="s">
        <v>4</v>
      </c>
      <c r="F701" s="92" t="s">
        <v>1</v>
      </c>
      <c r="G701" s="93">
        <f>G702+G721</f>
        <v>215531358.44</v>
      </c>
      <c r="H701" s="93">
        <f>H702</f>
        <v>5845011.44</v>
      </c>
    </row>
    <row r="702" spans="1:8" s="94" customFormat="1" ht="47.25" outlineLevel="3">
      <c r="A702" s="91" t="s">
        <v>661</v>
      </c>
      <c r="B702" s="92" t="s">
        <v>764</v>
      </c>
      <c r="C702" s="92" t="s">
        <v>242</v>
      </c>
      <c r="D702" s="92" t="s">
        <v>14</v>
      </c>
      <c r="E702" s="92" t="s">
        <v>23</v>
      </c>
      <c r="F702" s="92" t="s">
        <v>1</v>
      </c>
      <c r="G702" s="93">
        <f>G703+G714</f>
        <v>214209908.44</v>
      </c>
      <c r="H702" s="93">
        <f>H703</f>
        <v>5845011.44</v>
      </c>
    </row>
    <row r="703" spans="1:8" s="94" customFormat="1" ht="63" outlineLevel="4">
      <c r="A703" s="91" t="s">
        <v>646</v>
      </c>
      <c r="B703" s="92" t="s">
        <v>764</v>
      </c>
      <c r="C703" s="92" t="s">
        <v>242</v>
      </c>
      <c r="D703" s="92" t="s">
        <v>14</v>
      </c>
      <c r="E703" s="92" t="s">
        <v>259</v>
      </c>
      <c r="F703" s="92" t="s">
        <v>1</v>
      </c>
      <c r="G703" s="93">
        <f>G704+G711</f>
        <v>213276171.44</v>
      </c>
      <c r="H703" s="93">
        <f>H704</f>
        <v>5845011.44</v>
      </c>
    </row>
    <row r="704" spans="1:8" ht="47.25" outlineLevel="5">
      <c r="A704" s="95" t="s">
        <v>1148</v>
      </c>
      <c r="B704" s="96" t="s">
        <v>764</v>
      </c>
      <c r="C704" s="96" t="s">
        <v>242</v>
      </c>
      <c r="D704" s="96" t="s">
        <v>14</v>
      </c>
      <c r="E704" s="96" t="s">
        <v>276</v>
      </c>
      <c r="F704" s="96" t="s">
        <v>1</v>
      </c>
      <c r="G704" s="97">
        <f>G705+G707+G709</f>
        <v>209853851.44</v>
      </c>
      <c r="H704" s="97">
        <f>H707</f>
        <v>5845011.44</v>
      </c>
    </row>
    <row r="705" spans="1:8" ht="78.75" outlineLevel="6">
      <c r="A705" s="95" t="s">
        <v>446</v>
      </c>
      <c r="B705" s="96" t="s">
        <v>764</v>
      </c>
      <c r="C705" s="96" t="s">
        <v>242</v>
      </c>
      <c r="D705" s="96" t="s">
        <v>14</v>
      </c>
      <c r="E705" s="96" t="s">
        <v>277</v>
      </c>
      <c r="F705" s="96" t="s">
        <v>1</v>
      </c>
      <c r="G705" s="97">
        <f>G706</f>
        <v>201050490</v>
      </c>
      <c r="H705" s="97"/>
    </row>
    <row r="706" spans="1:8" ht="47.25" outlineLevel="7">
      <c r="A706" s="95" t="s">
        <v>700</v>
      </c>
      <c r="B706" s="96" t="s">
        <v>764</v>
      </c>
      <c r="C706" s="96" t="s">
        <v>242</v>
      </c>
      <c r="D706" s="96" t="s">
        <v>14</v>
      </c>
      <c r="E706" s="96" t="s">
        <v>277</v>
      </c>
      <c r="F706" s="96" t="s">
        <v>70</v>
      </c>
      <c r="G706" s="97">
        <v>201050490</v>
      </c>
      <c r="H706" s="97"/>
    </row>
    <row r="707" spans="1:8" ht="78.75" outlineLevel="6">
      <c r="A707" s="95" t="s">
        <v>468</v>
      </c>
      <c r="B707" s="96" t="s">
        <v>764</v>
      </c>
      <c r="C707" s="96" t="s">
        <v>242</v>
      </c>
      <c r="D707" s="96" t="s">
        <v>14</v>
      </c>
      <c r="E707" s="96" t="s">
        <v>278</v>
      </c>
      <c r="F707" s="96" t="s">
        <v>1</v>
      </c>
      <c r="G707" s="97">
        <f>G708</f>
        <v>5845011.44</v>
      </c>
      <c r="H707" s="97">
        <f>H708</f>
        <v>5845011.44</v>
      </c>
    </row>
    <row r="708" spans="1:8" ht="47.25" outlineLevel="7">
      <c r="A708" s="95" t="s">
        <v>700</v>
      </c>
      <c r="B708" s="96" t="s">
        <v>764</v>
      </c>
      <c r="C708" s="96" t="s">
        <v>242</v>
      </c>
      <c r="D708" s="96" t="s">
        <v>14</v>
      </c>
      <c r="E708" s="96" t="s">
        <v>278</v>
      </c>
      <c r="F708" s="96" t="s">
        <v>70</v>
      </c>
      <c r="G708" s="97">
        <v>5845011.44</v>
      </c>
      <c r="H708" s="97">
        <f>G708</f>
        <v>5845011.44</v>
      </c>
    </row>
    <row r="709" spans="1:8" ht="78.75" outlineLevel="6">
      <c r="A709" s="95" t="s">
        <v>468</v>
      </c>
      <c r="B709" s="96" t="s">
        <v>764</v>
      </c>
      <c r="C709" s="96" t="s">
        <v>242</v>
      </c>
      <c r="D709" s="96" t="s">
        <v>14</v>
      </c>
      <c r="E709" s="96" t="s">
        <v>279</v>
      </c>
      <c r="F709" s="96" t="s">
        <v>1</v>
      </c>
      <c r="G709" s="97">
        <f>G710</f>
        <v>2958350</v>
      </c>
      <c r="H709" s="97"/>
    </row>
    <row r="710" spans="1:8" ht="47.25" outlineLevel="7">
      <c r="A710" s="95" t="s">
        <v>700</v>
      </c>
      <c r="B710" s="96" t="s">
        <v>764</v>
      </c>
      <c r="C710" s="96" t="s">
        <v>242</v>
      </c>
      <c r="D710" s="96" t="s">
        <v>14</v>
      </c>
      <c r="E710" s="96" t="s">
        <v>279</v>
      </c>
      <c r="F710" s="96" t="s">
        <v>70</v>
      </c>
      <c r="G710" s="97">
        <v>2958350</v>
      </c>
      <c r="H710" s="97"/>
    </row>
    <row r="711" spans="1:8" ht="31.5" outlineLevel="5">
      <c r="A711" s="95" t="s">
        <v>1142</v>
      </c>
      <c r="B711" s="96" t="s">
        <v>764</v>
      </c>
      <c r="C711" s="96" t="s">
        <v>242</v>
      </c>
      <c r="D711" s="96" t="s">
        <v>14</v>
      </c>
      <c r="E711" s="96" t="s">
        <v>280</v>
      </c>
      <c r="F711" s="96" t="s">
        <v>1</v>
      </c>
      <c r="G711" s="97">
        <f>G712</f>
        <v>3422320</v>
      </c>
      <c r="H711" s="97"/>
    </row>
    <row r="712" spans="1:8" ht="78.75" outlineLevel="6">
      <c r="A712" s="95" t="s">
        <v>435</v>
      </c>
      <c r="B712" s="96" t="s">
        <v>764</v>
      </c>
      <c r="C712" s="96" t="s">
        <v>242</v>
      </c>
      <c r="D712" s="96" t="s">
        <v>14</v>
      </c>
      <c r="E712" s="96" t="s">
        <v>281</v>
      </c>
      <c r="F712" s="96" t="s">
        <v>1</v>
      </c>
      <c r="G712" s="97">
        <f>G713</f>
        <v>3422320</v>
      </c>
      <c r="H712" s="97"/>
    </row>
    <row r="713" spans="1:8" ht="47.25" outlineLevel="7">
      <c r="A713" s="95" t="s">
        <v>700</v>
      </c>
      <c r="B713" s="96" t="s">
        <v>764</v>
      </c>
      <c r="C713" s="96" t="s">
        <v>242</v>
      </c>
      <c r="D713" s="96" t="s">
        <v>14</v>
      </c>
      <c r="E713" s="96" t="s">
        <v>281</v>
      </c>
      <c r="F713" s="96" t="s">
        <v>70</v>
      </c>
      <c r="G713" s="97">
        <v>3422320</v>
      </c>
      <c r="H713" s="97"/>
    </row>
    <row r="714" spans="1:8" s="94" customFormat="1" ht="47.25" outlineLevel="4">
      <c r="A714" s="91" t="s">
        <v>645</v>
      </c>
      <c r="B714" s="92" t="s">
        <v>764</v>
      </c>
      <c r="C714" s="92" t="s">
        <v>242</v>
      </c>
      <c r="D714" s="92" t="s">
        <v>14</v>
      </c>
      <c r="E714" s="92" t="s">
        <v>252</v>
      </c>
      <c r="F714" s="92" t="s">
        <v>1</v>
      </c>
      <c r="G714" s="93">
        <f>G715+G718</f>
        <v>933737</v>
      </c>
      <c r="H714" s="93"/>
    </row>
    <row r="715" spans="1:8" ht="31.5" outlineLevel="5">
      <c r="A715" s="95" t="s">
        <v>1149</v>
      </c>
      <c r="B715" s="96" t="s">
        <v>764</v>
      </c>
      <c r="C715" s="96" t="s">
        <v>242</v>
      </c>
      <c r="D715" s="96" t="s">
        <v>14</v>
      </c>
      <c r="E715" s="96" t="s">
        <v>255</v>
      </c>
      <c r="F715" s="96" t="s">
        <v>1</v>
      </c>
      <c r="G715" s="97">
        <f>G716</f>
        <v>464000</v>
      </c>
      <c r="H715" s="97"/>
    </row>
    <row r="716" spans="1:8" ht="31.5" outlineLevel="6">
      <c r="A716" s="95" t="s">
        <v>444</v>
      </c>
      <c r="B716" s="96" t="s">
        <v>764</v>
      </c>
      <c r="C716" s="96" t="s">
        <v>242</v>
      </c>
      <c r="D716" s="96" t="s">
        <v>14</v>
      </c>
      <c r="E716" s="96" t="s">
        <v>256</v>
      </c>
      <c r="F716" s="96" t="s">
        <v>1</v>
      </c>
      <c r="G716" s="97">
        <f>G717</f>
        <v>464000</v>
      </c>
      <c r="H716" s="97"/>
    </row>
    <row r="717" spans="1:8" ht="47.25" outlineLevel="7">
      <c r="A717" s="95" t="s">
        <v>700</v>
      </c>
      <c r="B717" s="96" t="s">
        <v>764</v>
      </c>
      <c r="C717" s="96" t="s">
        <v>242</v>
      </c>
      <c r="D717" s="96" t="s">
        <v>14</v>
      </c>
      <c r="E717" s="96" t="s">
        <v>256</v>
      </c>
      <c r="F717" s="96" t="s">
        <v>70</v>
      </c>
      <c r="G717" s="97">
        <v>464000</v>
      </c>
      <c r="H717" s="97"/>
    </row>
    <row r="718" spans="1:8" ht="47.25" outlineLevel="5">
      <c r="A718" s="95" t="s">
        <v>1143</v>
      </c>
      <c r="B718" s="96" t="s">
        <v>764</v>
      </c>
      <c r="C718" s="96" t="s">
        <v>242</v>
      </c>
      <c r="D718" s="96" t="s">
        <v>14</v>
      </c>
      <c r="E718" s="96" t="s">
        <v>257</v>
      </c>
      <c r="F718" s="96" t="s">
        <v>1</v>
      </c>
      <c r="G718" s="97">
        <f>G719</f>
        <v>469737</v>
      </c>
      <c r="H718" s="97"/>
    </row>
    <row r="719" spans="1:8" ht="31.5" outlineLevel="6">
      <c r="A719" s="95" t="s">
        <v>444</v>
      </c>
      <c r="B719" s="96" t="s">
        <v>764</v>
      </c>
      <c r="C719" s="96" t="s">
        <v>242</v>
      </c>
      <c r="D719" s="96" t="s">
        <v>14</v>
      </c>
      <c r="E719" s="96" t="s">
        <v>258</v>
      </c>
      <c r="F719" s="96" t="s">
        <v>1</v>
      </c>
      <c r="G719" s="97">
        <f>G720</f>
        <v>469737</v>
      </c>
      <c r="H719" s="97"/>
    </row>
    <row r="720" spans="1:8" ht="47.25" outlineLevel="7">
      <c r="A720" s="95" t="s">
        <v>700</v>
      </c>
      <c r="B720" s="96" t="s">
        <v>764</v>
      </c>
      <c r="C720" s="96" t="s">
        <v>242</v>
      </c>
      <c r="D720" s="96" t="s">
        <v>14</v>
      </c>
      <c r="E720" s="96" t="s">
        <v>258</v>
      </c>
      <c r="F720" s="96" t="s">
        <v>70</v>
      </c>
      <c r="G720" s="97">
        <v>469737</v>
      </c>
      <c r="H720" s="97"/>
    </row>
    <row r="721" spans="1:8" s="94" customFormat="1" ht="47.25" outlineLevel="3">
      <c r="A721" s="91" t="s">
        <v>663</v>
      </c>
      <c r="B721" s="92" t="s">
        <v>764</v>
      </c>
      <c r="C721" s="92" t="s">
        <v>242</v>
      </c>
      <c r="D721" s="92" t="s">
        <v>14</v>
      </c>
      <c r="E721" s="92" t="s">
        <v>90</v>
      </c>
      <c r="F721" s="92" t="s">
        <v>1</v>
      </c>
      <c r="G721" s="93">
        <f>G722</f>
        <v>1321450</v>
      </c>
      <c r="H721" s="93"/>
    </row>
    <row r="722" spans="1:8" s="94" customFormat="1" ht="47.25" outlineLevel="4">
      <c r="A722" s="91" t="s">
        <v>628</v>
      </c>
      <c r="B722" s="92" t="s">
        <v>764</v>
      </c>
      <c r="C722" s="92" t="s">
        <v>242</v>
      </c>
      <c r="D722" s="92" t="s">
        <v>14</v>
      </c>
      <c r="E722" s="92" t="s">
        <v>91</v>
      </c>
      <c r="F722" s="92" t="s">
        <v>1</v>
      </c>
      <c r="G722" s="93">
        <f>G723</f>
        <v>1321450</v>
      </c>
      <c r="H722" s="93"/>
    </row>
    <row r="723" spans="1:8" ht="31.5" outlineLevel="5">
      <c r="A723" s="95" t="s">
        <v>1086</v>
      </c>
      <c r="B723" s="96" t="s">
        <v>764</v>
      </c>
      <c r="C723" s="96" t="s">
        <v>242</v>
      </c>
      <c r="D723" s="96" t="s">
        <v>14</v>
      </c>
      <c r="E723" s="96" t="s">
        <v>100</v>
      </c>
      <c r="F723" s="96" t="s">
        <v>1</v>
      </c>
      <c r="G723" s="97">
        <f>G724</f>
        <v>1321450</v>
      </c>
      <c r="H723" s="97"/>
    </row>
    <row r="724" spans="1:8" ht="31.5" outlineLevel="6">
      <c r="A724" s="95" t="s">
        <v>444</v>
      </c>
      <c r="B724" s="96" t="s">
        <v>764</v>
      </c>
      <c r="C724" s="96" t="s">
        <v>242</v>
      </c>
      <c r="D724" s="96" t="s">
        <v>14</v>
      </c>
      <c r="E724" s="96" t="s">
        <v>101</v>
      </c>
      <c r="F724" s="96" t="s">
        <v>1</v>
      </c>
      <c r="G724" s="97">
        <f>G725</f>
        <v>1321450</v>
      </c>
      <c r="H724" s="97"/>
    </row>
    <row r="725" spans="1:8" ht="47.25" outlineLevel="7">
      <c r="A725" s="95" t="s">
        <v>700</v>
      </c>
      <c r="B725" s="96" t="s">
        <v>764</v>
      </c>
      <c r="C725" s="96" t="s">
        <v>242</v>
      </c>
      <c r="D725" s="96" t="s">
        <v>14</v>
      </c>
      <c r="E725" s="96" t="s">
        <v>101</v>
      </c>
      <c r="F725" s="96" t="s">
        <v>70</v>
      </c>
      <c r="G725" s="97">
        <v>1321450</v>
      </c>
      <c r="H725" s="97"/>
    </row>
    <row r="726" spans="1:8" s="94" customFormat="1" ht="15.75" outlineLevel="2">
      <c r="A726" s="91" t="s">
        <v>687</v>
      </c>
      <c r="B726" s="92" t="s">
        <v>764</v>
      </c>
      <c r="C726" s="92" t="s">
        <v>242</v>
      </c>
      <c r="D726" s="92" t="s">
        <v>242</v>
      </c>
      <c r="E726" s="92" t="s">
        <v>4</v>
      </c>
      <c r="F726" s="92" t="s">
        <v>1</v>
      </c>
      <c r="G726" s="93">
        <f>G727</f>
        <v>12712790</v>
      </c>
      <c r="H726" s="93">
        <f>H727</f>
        <v>3866700</v>
      </c>
    </row>
    <row r="727" spans="1:8" s="94" customFormat="1" ht="47.25" outlineLevel="3">
      <c r="A727" s="91" t="s">
        <v>661</v>
      </c>
      <c r="B727" s="92" t="s">
        <v>764</v>
      </c>
      <c r="C727" s="92" t="s">
        <v>242</v>
      </c>
      <c r="D727" s="92" t="s">
        <v>242</v>
      </c>
      <c r="E727" s="92" t="s">
        <v>23</v>
      </c>
      <c r="F727" s="92" t="s">
        <v>1</v>
      </c>
      <c r="G727" s="93">
        <f>G728</f>
        <v>12712790</v>
      </c>
      <c r="H727" s="93">
        <f>H728</f>
        <v>3866700</v>
      </c>
    </row>
    <row r="728" spans="1:8" s="94" customFormat="1" ht="47.25" outlineLevel="4">
      <c r="A728" s="91" t="s">
        <v>648</v>
      </c>
      <c r="B728" s="92" t="s">
        <v>764</v>
      </c>
      <c r="C728" s="92" t="s">
        <v>242</v>
      </c>
      <c r="D728" s="92" t="s">
        <v>242</v>
      </c>
      <c r="E728" s="92" t="s">
        <v>294</v>
      </c>
      <c r="F728" s="92" t="s">
        <v>1</v>
      </c>
      <c r="G728" s="93">
        <f>G729+G736</f>
        <v>12712790</v>
      </c>
      <c r="H728" s="93">
        <f>H729+H736</f>
        <v>3866700</v>
      </c>
    </row>
    <row r="729" spans="1:8" ht="31.5" outlineLevel="5">
      <c r="A729" s="95" t="s">
        <v>1150</v>
      </c>
      <c r="B729" s="96" t="s">
        <v>764</v>
      </c>
      <c r="C729" s="96" t="s">
        <v>242</v>
      </c>
      <c r="D729" s="96" t="s">
        <v>242</v>
      </c>
      <c r="E729" s="96" t="s">
        <v>295</v>
      </c>
      <c r="F729" s="96" t="s">
        <v>1</v>
      </c>
      <c r="G729" s="97">
        <f>G730+G734+G732</f>
        <v>7574557.2</v>
      </c>
      <c r="H729" s="97">
        <f>H730+H734+H732</f>
        <v>752400</v>
      </c>
    </row>
    <row r="730" spans="1:8" ht="31.5" outlineLevel="6">
      <c r="A730" s="95" t="s">
        <v>444</v>
      </c>
      <c r="B730" s="96" t="s">
        <v>764</v>
      </c>
      <c r="C730" s="96" t="s">
        <v>242</v>
      </c>
      <c r="D730" s="96" t="s">
        <v>242</v>
      </c>
      <c r="E730" s="96" t="s">
        <v>296</v>
      </c>
      <c r="F730" s="96" t="s">
        <v>1</v>
      </c>
      <c r="G730" s="97">
        <f>G731</f>
        <v>6782557.2</v>
      </c>
      <c r="H730" s="97"/>
    </row>
    <row r="731" spans="1:8" ht="47.25" outlineLevel="7">
      <c r="A731" s="95" t="s">
        <v>700</v>
      </c>
      <c r="B731" s="96" t="s">
        <v>764</v>
      </c>
      <c r="C731" s="96" t="s">
        <v>242</v>
      </c>
      <c r="D731" s="96" t="s">
        <v>242</v>
      </c>
      <c r="E731" s="96" t="s">
        <v>296</v>
      </c>
      <c r="F731" s="96" t="s">
        <v>70</v>
      </c>
      <c r="G731" s="97">
        <f>6822157.2-39600</f>
        <v>6782557.2</v>
      </c>
      <c r="H731" s="97"/>
    </row>
    <row r="732" spans="1:8" ht="47.25" outlineLevel="7">
      <c r="A732" s="169" t="s">
        <v>1224</v>
      </c>
      <c r="B732" s="170" t="s">
        <v>764</v>
      </c>
      <c r="C732" s="170" t="s">
        <v>242</v>
      </c>
      <c r="D732" s="170" t="s">
        <v>242</v>
      </c>
      <c r="E732" s="170" t="s">
        <v>1238</v>
      </c>
      <c r="F732" s="170" t="s">
        <v>1</v>
      </c>
      <c r="G732" s="171">
        <f>G733</f>
        <v>752400</v>
      </c>
      <c r="H732" s="171">
        <f>G732</f>
        <v>752400</v>
      </c>
    </row>
    <row r="733" spans="1:8" ht="47.25" outlineLevel="7">
      <c r="A733" s="169" t="s">
        <v>700</v>
      </c>
      <c r="B733" s="170" t="s">
        <v>764</v>
      </c>
      <c r="C733" s="170" t="s">
        <v>242</v>
      </c>
      <c r="D733" s="170" t="s">
        <v>242</v>
      </c>
      <c r="E733" s="170" t="s">
        <v>1238</v>
      </c>
      <c r="F733" s="170" t="s">
        <v>70</v>
      </c>
      <c r="G733" s="171">
        <v>752400</v>
      </c>
      <c r="H733" s="171">
        <f>G733</f>
        <v>752400</v>
      </c>
    </row>
    <row r="734" spans="1:8" ht="54.75" customHeight="1" outlineLevel="7">
      <c r="A734" s="169" t="s">
        <v>1224</v>
      </c>
      <c r="B734" s="170" t="s">
        <v>764</v>
      </c>
      <c r="C734" s="170" t="s">
        <v>242</v>
      </c>
      <c r="D734" s="170" t="s">
        <v>242</v>
      </c>
      <c r="E734" s="170" t="s">
        <v>1237</v>
      </c>
      <c r="F734" s="170" t="s">
        <v>1</v>
      </c>
      <c r="G734" s="171">
        <f>G735</f>
        <v>39600</v>
      </c>
      <c r="H734" s="171"/>
    </row>
    <row r="735" spans="1:8" ht="47.25" outlineLevel="7">
      <c r="A735" s="169" t="s">
        <v>700</v>
      </c>
      <c r="B735" s="170" t="s">
        <v>764</v>
      </c>
      <c r="C735" s="170" t="s">
        <v>242</v>
      </c>
      <c r="D735" s="170" t="s">
        <v>242</v>
      </c>
      <c r="E735" s="170" t="s">
        <v>1237</v>
      </c>
      <c r="F735" s="170" t="s">
        <v>70</v>
      </c>
      <c r="G735" s="171">
        <v>39600</v>
      </c>
      <c r="H735" s="171"/>
    </row>
    <row r="736" spans="1:8" ht="47.25" outlineLevel="7">
      <c r="A736" s="169" t="s">
        <v>579</v>
      </c>
      <c r="B736" s="170" t="s">
        <v>764</v>
      </c>
      <c r="C736" s="170" t="s">
        <v>242</v>
      </c>
      <c r="D736" s="170" t="s">
        <v>242</v>
      </c>
      <c r="E736" s="170" t="s">
        <v>297</v>
      </c>
      <c r="F736" s="170" t="s">
        <v>1</v>
      </c>
      <c r="G736" s="171">
        <f>G737+G739</f>
        <v>5138232.8</v>
      </c>
      <c r="H736" s="171">
        <f>H737+H739</f>
        <v>3114300</v>
      </c>
    </row>
    <row r="737" spans="1:8" ht="47.25" outlineLevel="6">
      <c r="A737" s="95" t="s">
        <v>1206</v>
      </c>
      <c r="B737" s="96" t="s">
        <v>764</v>
      </c>
      <c r="C737" s="96" t="s">
        <v>242</v>
      </c>
      <c r="D737" s="96" t="s">
        <v>242</v>
      </c>
      <c r="E737" s="96" t="s">
        <v>298</v>
      </c>
      <c r="F737" s="96" t="s">
        <v>1</v>
      </c>
      <c r="G737" s="97">
        <f>G738</f>
        <v>3114300</v>
      </c>
      <c r="H737" s="97">
        <f>H738</f>
        <v>3114300</v>
      </c>
    </row>
    <row r="738" spans="1:8" ht="47.25" outlineLevel="7">
      <c r="A738" s="95" t="s">
        <v>700</v>
      </c>
      <c r="B738" s="96" t="s">
        <v>764</v>
      </c>
      <c r="C738" s="96" t="s">
        <v>242</v>
      </c>
      <c r="D738" s="96" t="s">
        <v>242</v>
      </c>
      <c r="E738" s="96" t="s">
        <v>298</v>
      </c>
      <c r="F738" s="96" t="s">
        <v>70</v>
      </c>
      <c r="G738" s="97">
        <f>3866700-752400</f>
        <v>3114300</v>
      </c>
      <c r="H738" s="97">
        <f>G738</f>
        <v>3114300</v>
      </c>
    </row>
    <row r="739" spans="1:8" ht="47.25" outlineLevel="6">
      <c r="A739" s="95" t="s">
        <v>1206</v>
      </c>
      <c r="B739" s="96" t="s">
        <v>764</v>
      </c>
      <c r="C739" s="96" t="s">
        <v>242</v>
      </c>
      <c r="D739" s="96" t="s">
        <v>242</v>
      </c>
      <c r="E739" s="96" t="s">
        <v>299</v>
      </c>
      <c r="F739" s="96" t="s">
        <v>1</v>
      </c>
      <c r="G739" s="97">
        <f>G740</f>
        <v>2023932.8</v>
      </c>
      <c r="H739" s="97"/>
    </row>
    <row r="740" spans="1:8" ht="47.25" outlineLevel="7">
      <c r="A740" s="95" t="s">
        <v>700</v>
      </c>
      <c r="B740" s="96" t="s">
        <v>764</v>
      </c>
      <c r="C740" s="96" t="s">
        <v>242</v>
      </c>
      <c r="D740" s="96" t="s">
        <v>242</v>
      </c>
      <c r="E740" s="96" t="s">
        <v>299</v>
      </c>
      <c r="F740" s="96" t="s">
        <v>70</v>
      </c>
      <c r="G740" s="97">
        <v>2023932.8</v>
      </c>
      <c r="H740" s="97"/>
    </row>
    <row r="741" spans="1:8" s="94" customFormat="1" ht="15.75" outlineLevel="2">
      <c r="A741" s="91" t="s">
        <v>688</v>
      </c>
      <c r="B741" s="92" t="s">
        <v>764</v>
      </c>
      <c r="C741" s="92" t="s">
        <v>242</v>
      </c>
      <c r="D741" s="92" t="s">
        <v>146</v>
      </c>
      <c r="E741" s="92" t="s">
        <v>4</v>
      </c>
      <c r="F741" s="92" t="s">
        <v>1</v>
      </c>
      <c r="G741" s="93">
        <f>G742+G769</f>
        <v>71175744</v>
      </c>
      <c r="H741" s="93">
        <f>H742</f>
        <v>15095800</v>
      </c>
    </row>
    <row r="742" spans="1:8" s="94" customFormat="1" ht="47.25" outlineLevel="3">
      <c r="A742" s="91" t="s">
        <v>661</v>
      </c>
      <c r="B742" s="92" t="s">
        <v>764</v>
      </c>
      <c r="C742" s="92" t="s">
        <v>242</v>
      </c>
      <c r="D742" s="92" t="s">
        <v>146</v>
      </c>
      <c r="E742" s="92" t="s">
        <v>23</v>
      </c>
      <c r="F742" s="92" t="s">
        <v>1</v>
      </c>
      <c r="G742" s="93">
        <f>G743+G750+G757</f>
        <v>70511044</v>
      </c>
      <c r="H742" s="93">
        <f>H757</f>
        <v>15095800</v>
      </c>
    </row>
    <row r="743" spans="1:8" s="94" customFormat="1" ht="63" outlineLevel="4">
      <c r="A743" s="91" t="s">
        <v>651</v>
      </c>
      <c r="B743" s="92" t="s">
        <v>764</v>
      </c>
      <c r="C743" s="92" t="s">
        <v>242</v>
      </c>
      <c r="D743" s="92" t="s">
        <v>146</v>
      </c>
      <c r="E743" s="92" t="s">
        <v>317</v>
      </c>
      <c r="F743" s="92" t="s">
        <v>1</v>
      </c>
      <c r="G743" s="93">
        <f>G744+G747</f>
        <v>21261253.48</v>
      </c>
      <c r="H743" s="93"/>
    </row>
    <row r="744" spans="1:8" ht="47.25" outlineLevel="5">
      <c r="A744" s="95" t="s">
        <v>1151</v>
      </c>
      <c r="B744" s="96" t="s">
        <v>764</v>
      </c>
      <c r="C744" s="96" t="s">
        <v>242</v>
      </c>
      <c r="D744" s="96" t="s">
        <v>146</v>
      </c>
      <c r="E744" s="96" t="s">
        <v>318</v>
      </c>
      <c r="F744" s="96" t="s">
        <v>1</v>
      </c>
      <c r="G744" s="97">
        <f>G745</f>
        <v>20966181</v>
      </c>
      <c r="H744" s="97"/>
    </row>
    <row r="745" spans="1:8" ht="78.75" outlineLevel="6">
      <c r="A745" s="95" t="s">
        <v>446</v>
      </c>
      <c r="B745" s="96" t="s">
        <v>764</v>
      </c>
      <c r="C745" s="96" t="s">
        <v>242</v>
      </c>
      <c r="D745" s="96" t="s">
        <v>146</v>
      </c>
      <c r="E745" s="96" t="s">
        <v>319</v>
      </c>
      <c r="F745" s="96" t="s">
        <v>1</v>
      </c>
      <c r="G745" s="97">
        <f>G746</f>
        <v>20966181</v>
      </c>
      <c r="H745" s="97"/>
    </row>
    <row r="746" spans="1:8" ht="47.25" outlineLevel="7">
      <c r="A746" s="95" t="s">
        <v>700</v>
      </c>
      <c r="B746" s="96" t="s">
        <v>764</v>
      </c>
      <c r="C746" s="96" t="s">
        <v>242</v>
      </c>
      <c r="D746" s="96" t="s">
        <v>146</v>
      </c>
      <c r="E746" s="96" t="s">
        <v>319</v>
      </c>
      <c r="F746" s="96" t="s">
        <v>70</v>
      </c>
      <c r="G746" s="97">
        <v>20966181</v>
      </c>
      <c r="H746" s="97"/>
    </row>
    <row r="747" spans="1:8" ht="31.5" outlineLevel="5">
      <c r="A747" s="95" t="s">
        <v>1142</v>
      </c>
      <c r="B747" s="96" t="s">
        <v>764</v>
      </c>
      <c r="C747" s="96" t="s">
        <v>242</v>
      </c>
      <c r="D747" s="96" t="s">
        <v>146</v>
      </c>
      <c r="E747" s="96" t="s">
        <v>320</v>
      </c>
      <c r="F747" s="96" t="s">
        <v>1</v>
      </c>
      <c r="G747" s="97">
        <f>G748</f>
        <v>295072.48</v>
      </c>
      <c r="H747" s="97"/>
    </row>
    <row r="748" spans="1:8" ht="78.75" outlineLevel="6">
      <c r="A748" s="95" t="s">
        <v>435</v>
      </c>
      <c r="B748" s="96" t="s">
        <v>764</v>
      </c>
      <c r="C748" s="96" t="s">
        <v>242</v>
      </c>
      <c r="D748" s="96" t="s">
        <v>146</v>
      </c>
      <c r="E748" s="96" t="s">
        <v>321</v>
      </c>
      <c r="F748" s="96" t="s">
        <v>1</v>
      </c>
      <c r="G748" s="97">
        <f>G749</f>
        <v>295072.48</v>
      </c>
      <c r="H748" s="97"/>
    </row>
    <row r="749" spans="1:8" ht="47.25" outlineLevel="7">
      <c r="A749" s="95" t="s">
        <v>700</v>
      </c>
      <c r="B749" s="96" t="s">
        <v>764</v>
      </c>
      <c r="C749" s="96" t="s">
        <v>242</v>
      </c>
      <c r="D749" s="96" t="s">
        <v>146</v>
      </c>
      <c r="E749" s="96" t="s">
        <v>321</v>
      </c>
      <c r="F749" s="96" t="s">
        <v>70</v>
      </c>
      <c r="G749" s="97">
        <v>295072.48</v>
      </c>
      <c r="H749" s="97"/>
    </row>
    <row r="750" spans="1:8" s="94" customFormat="1" ht="63" outlineLevel="4">
      <c r="A750" s="91" t="s">
        <v>652</v>
      </c>
      <c r="B750" s="92" t="s">
        <v>764</v>
      </c>
      <c r="C750" s="92" t="s">
        <v>242</v>
      </c>
      <c r="D750" s="92" t="s">
        <v>146</v>
      </c>
      <c r="E750" s="92" t="s">
        <v>322</v>
      </c>
      <c r="F750" s="92" t="s">
        <v>1</v>
      </c>
      <c r="G750" s="93">
        <f>G751+G754</f>
        <v>28074972.76</v>
      </c>
      <c r="H750" s="93"/>
    </row>
    <row r="751" spans="1:8" ht="47.25" outlineLevel="5">
      <c r="A751" s="95" t="s">
        <v>1152</v>
      </c>
      <c r="B751" s="96" t="s">
        <v>764</v>
      </c>
      <c r="C751" s="96" t="s">
        <v>242</v>
      </c>
      <c r="D751" s="96" t="s">
        <v>146</v>
      </c>
      <c r="E751" s="96" t="s">
        <v>323</v>
      </c>
      <c r="F751" s="96" t="s">
        <v>1</v>
      </c>
      <c r="G751" s="97">
        <f>G752</f>
        <v>27779900</v>
      </c>
      <c r="H751" s="97"/>
    </row>
    <row r="752" spans="1:8" ht="78.75" outlineLevel="6">
      <c r="A752" s="95" t="s">
        <v>446</v>
      </c>
      <c r="B752" s="96" t="s">
        <v>764</v>
      </c>
      <c r="C752" s="96" t="s">
        <v>242</v>
      </c>
      <c r="D752" s="96" t="s">
        <v>146</v>
      </c>
      <c r="E752" s="96" t="s">
        <v>324</v>
      </c>
      <c r="F752" s="96" t="s">
        <v>1</v>
      </c>
      <c r="G752" s="97">
        <f>G753</f>
        <v>27779900</v>
      </c>
      <c r="H752" s="97"/>
    </row>
    <row r="753" spans="1:8" ht="47.25" outlineLevel="7">
      <c r="A753" s="95" t="s">
        <v>700</v>
      </c>
      <c r="B753" s="96" t="s">
        <v>764</v>
      </c>
      <c r="C753" s="96" t="s">
        <v>242</v>
      </c>
      <c r="D753" s="96" t="s">
        <v>146</v>
      </c>
      <c r="E753" s="96" t="s">
        <v>324</v>
      </c>
      <c r="F753" s="96" t="s">
        <v>70</v>
      </c>
      <c r="G753" s="97">
        <v>27779900</v>
      </c>
      <c r="H753" s="97"/>
    </row>
    <row r="754" spans="1:8" ht="31.5" outlineLevel="5">
      <c r="A754" s="95" t="s">
        <v>1142</v>
      </c>
      <c r="B754" s="96" t="s">
        <v>764</v>
      </c>
      <c r="C754" s="96" t="s">
        <v>242</v>
      </c>
      <c r="D754" s="96" t="s">
        <v>146</v>
      </c>
      <c r="E754" s="96" t="s">
        <v>325</v>
      </c>
      <c r="F754" s="96" t="s">
        <v>1</v>
      </c>
      <c r="G754" s="97">
        <f>G755</f>
        <v>295072.76</v>
      </c>
      <c r="H754" s="97"/>
    </row>
    <row r="755" spans="1:8" ht="78.75" outlineLevel="6">
      <c r="A755" s="95" t="s">
        <v>435</v>
      </c>
      <c r="B755" s="96" t="s">
        <v>764</v>
      </c>
      <c r="C755" s="96" t="s">
        <v>242</v>
      </c>
      <c r="D755" s="96" t="s">
        <v>146</v>
      </c>
      <c r="E755" s="96" t="s">
        <v>326</v>
      </c>
      <c r="F755" s="96" t="s">
        <v>1</v>
      </c>
      <c r="G755" s="97">
        <f>G756</f>
        <v>295072.76</v>
      </c>
      <c r="H755" s="97"/>
    </row>
    <row r="756" spans="1:8" ht="47.25" outlineLevel="7">
      <c r="A756" s="95" t="s">
        <v>700</v>
      </c>
      <c r="B756" s="96" t="s">
        <v>764</v>
      </c>
      <c r="C756" s="96" t="s">
        <v>242</v>
      </c>
      <c r="D756" s="96" t="s">
        <v>146</v>
      </c>
      <c r="E756" s="96" t="s">
        <v>326</v>
      </c>
      <c r="F756" s="96" t="s">
        <v>70</v>
      </c>
      <c r="G756" s="97">
        <v>295072.76</v>
      </c>
      <c r="H756" s="97"/>
    </row>
    <row r="757" spans="1:8" s="94" customFormat="1" ht="31.5" outlineLevel="4">
      <c r="A757" s="91" t="s">
        <v>653</v>
      </c>
      <c r="B757" s="92" t="s">
        <v>764</v>
      </c>
      <c r="C757" s="92" t="s">
        <v>242</v>
      </c>
      <c r="D757" s="92" t="s">
        <v>146</v>
      </c>
      <c r="E757" s="92" t="s">
        <v>327</v>
      </c>
      <c r="F757" s="92" t="s">
        <v>1</v>
      </c>
      <c r="G757" s="93">
        <f>G758+G763+G766</f>
        <v>21174817.76</v>
      </c>
      <c r="H757" s="93">
        <f>H758+H763</f>
        <v>15095800</v>
      </c>
    </row>
    <row r="758" spans="1:8" ht="31.5" outlineLevel="5">
      <c r="A758" s="95" t="s">
        <v>1153</v>
      </c>
      <c r="B758" s="96" t="s">
        <v>764</v>
      </c>
      <c r="C758" s="96" t="s">
        <v>242</v>
      </c>
      <c r="D758" s="96" t="s">
        <v>146</v>
      </c>
      <c r="E758" s="96" t="s">
        <v>328</v>
      </c>
      <c r="F758" s="96" t="s">
        <v>1</v>
      </c>
      <c r="G758" s="97">
        <f>G759+G761</f>
        <v>7385545</v>
      </c>
      <c r="H758" s="97">
        <f>H759</f>
        <v>1601600</v>
      </c>
    </row>
    <row r="759" spans="1:8" ht="94.5" outlineLevel="6">
      <c r="A759" s="95" t="s">
        <v>473</v>
      </c>
      <c r="B759" s="96" t="s">
        <v>764</v>
      </c>
      <c r="C759" s="96" t="s">
        <v>242</v>
      </c>
      <c r="D759" s="96" t="s">
        <v>146</v>
      </c>
      <c r="E759" s="96" t="s">
        <v>329</v>
      </c>
      <c r="F759" s="96" t="s">
        <v>1</v>
      </c>
      <c r="G759" s="97">
        <f>G760</f>
        <v>1601600</v>
      </c>
      <c r="H759" s="97">
        <f>H760</f>
        <v>1601600</v>
      </c>
    </row>
    <row r="760" spans="1:8" ht="47.25" outlineLevel="7">
      <c r="A760" s="95" t="s">
        <v>700</v>
      </c>
      <c r="B760" s="96" t="s">
        <v>764</v>
      </c>
      <c r="C760" s="96" t="s">
        <v>242</v>
      </c>
      <c r="D760" s="96" t="s">
        <v>146</v>
      </c>
      <c r="E760" s="96" t="s">
        <v>329</v>
      </c>
      <c r="F760" s="96" t="s">
        <v>70</v>
      </c>
      <c r="G760" s="97">
        <v>1601600</v>
      </c>
      <c r="H760" s="97">
        <f>G760</f>
        <v>1601600</v>
      </c>
    </row>
    <row r="761" spans="1:8" ht="94.5" outlineLevel="6">
      <c r="A761" s="95" t="s">
        <v>473</v>
      </c>
      <c r="B761" s="96" t="s">
        <v>764</v>
      </c>
      <c r="C761" s="96" t="s">
        <v>242</v>
      </c>
      <c r="D761" s="96" t="s">
        <v>146</v>
      </c>
      <c r="E761" s="96" t="s">
        <v>330</v>
      </c>
      <c r="F761" s="96" t="s">
        <v>1</v>
      </c>
      <c r="G761" s="97">
        <f>G762</f>
        <v>5783945</v>
      </c>
      <c r="H761" s="97"/>
    </row>
    <row r="762" spans="1:8" ht="47.25" outlineLevel="7">
      <c r="A762" s="95" t="s">
        <v>700</v>
      </c>
      <c r="B762" s="96" t="s">
        <v>764</v>
      </c>
      <c r="C762" s="96" t="s">
        <v>242</v>
      </c>
      <c r="D762" s="96" t="s">
        <v>146</v>
      </c>
      <c r="E762" s="96" t="s">
        <v>330</v>
      </c>
      <c r="F762" s="96" t="s">
        <v>70</v>
      </c>
      <c r="G762" s="97">
        <v>5783945</v>
      </c>
      <c r="H762" s="97"/>
    </row>
    <row r="763" spans="1:8" ht="31.5" outlineLevel="5">
      <c r="A763" s="95" t="s">
        <v>1154</v>
      </c>
      <c r="B763" s="96" t="s">
        <v>764</v>
      </c>
      <c r="C763" s="96" t="s">
        <v>242</v>
      </c>
      <c r="D763" s="96" t="s">
        <v>146</v>
      </c>
      <c r="E763" s="96" t="s">
        <v>331</v>
      </c>
      <c r="F763" s="96" t="s">
        <v>1</v>
      </c>
      <c r="G763" s="97">
        <f>G764</f>
        <v>13494200</v>
      </c>
      <c r="H763" s="97">
        <f>H764</f>
        <v>13494200</v>
      </c>
    </row>
    <row r="764" spans="1:8" ht="31.5" outlineLevel="6">
      <c r="A764" s="95" t="s">
        <v>474</v>
      </c>
      <c r="B764" s="96" t="s">
        <v>764</v>
      </c>
      <c r="C764" s="96" t="s">
        <v>242</v>
      </c>
      <c r="D764" s="96" t="s">
        <v>146</v>
      </c>
      <c r="E764" s="96" t="s">
        <v>332</v>
      </c>
      <c r="F764" s="96" t="s">
        <v>1</v>
      </c>
      <c r="G764" s="97">
        <f>G765</f>
        <v>13494200</v>
      </c>
      <c r="H764" s="97">
        <f>H765</f>
        <v>13494200</v>
      </c>
    </row>
    <row r="765" spans="1:8" ht="47.25" outlineLevel="7">
      <c r="A765" s="95" t="s">
        <v>700</v>
      </c>
      <c r="B765" s="96" t="s">
        <v>764</v>
      </c>
      <c r="C765" s="96" t="s">
        <v>242</v>
      </c>
      <c r="D765" s="96" t="s">
        <v>146</v>
      </c>
      <c r="E765" s="96" t="s">
        <v>332</v>
      </c>
      <c r="F765" s="96" t="s">
        <v>70</v>
      </c>
      <c r="G765" s="97">
        <v>13494200</v>
      </c>
      <c r="H765" s="97">
        <f>G765</f>
        <v>13494200</v>
      </c>
    </row>
    <row r="766" spans="1:8" ht="31.5" outlineLevel="5">
      <c r="A766" s="95" t="s">
        <v>1155</v>
      </c>
      <c r="B766" s="96" t="s">
        <v>764</v>
      </c>
      <c r="C766" s="96" t="s">
        <v>242</v>
      </c>
      <c r="D766" s="96" t="s">
        <v>146</v>
      </c>
      <c r="E766" s="96" t="s">
        <v>333</v>
      </c>
      <c r="F766" s="96" t="s">
        <v>1</v>
      </c>
      <c r="G766" s="97">
        <f>G767</f>
        <v>295072.76</v>
      </c>
      <c r="H766" s="97"/>
    </row>
    <row r="767" spans="1:8" ht="78.75" outlineLevel="6">
      <c r="A767" s="95" t="s">
        <v>435</v>
      </c>
      <c r="B767" s="96" t="s">
        <v>764</v>
      </c>
      <c r="C767" s="96" t="s">
        <v>242</v>
      </c>
      <c r="D767" s="96" t="s">
        <v>146</v>
      </c>
      <c r="E767" s="96" t="s">
        <v>334</v>
      </c>
      <c r="F767" s="96" t="s">
        <v>1</v>
      </c>
      <c r="G767" s="97">
        <f>G768</f>
        <v>295072.76</v>
      </c>
      <c r="H767" s="97"/>
    </row>
    <row r="768" spans="1:8" ht="47.25" outlineLevel="7">
      <c r="A768" s="95" t="s">
        <v>700</v>
      </c>
      <c r="B768" s="96" t="s">
        <v>764</v>
      </c>
      <c r="C768" s="96" t="s">
        <v>242</v>
      </c>
      <c r="D768" s="96" t="s">
        <v>146</v>
      </c>
      <c r="E768" s="96" t="s">
        <v>334</v>
      </c>
      <c r="F768" s="96" t="s">
        <v>70</v>
      </c>
      <c r="G768" s="97">
        <v>295072.76</v>
      </c>
      <c r="H768" s="97"/>
    </row>
    <row r="769" spans="1:8" s="94" customFormat="1" ht="47.25" outlineLevel="3">
      <c r="A769" s="91" t="s">
        <v>663</v>
      </c>
      <c r="B769" s="92" t="s">
        <v>764</v>
      </c>
      <c r="C769" s="92" t="s">
        <v>242</v>
      </c>
      <c r="D769" s="92" t="s">
        <v>146</v>
      </c>
      <c r="E769" s="92" t="s">
        <v>90</v>
      </c>
      <c r="F769" s="92" t="s">
        <v>1</v>
      </c>
      <c r="G769" s="93">
        <f>G770</f>
        <v>664700</v>
      </c>
      <c r="H769" s="93"/>
    </row>
    <row r="770" spans="1:8" s="94" customFormat="1" ht="47.25" outlineLevel="4">
      <c r="A770" s="91" t="s">
        <v>628</v>
      </c>
      <c r="B770" s="92" t="s">
        <v>764</v>
      </c>
      <c r="C770" s="92" t="s">
        <v>242</v>
      </c>
      <c r="D770" s="92" t="s">
        <v>146</v>
      </c>
      <c r="E770" s="92" t="s">
        <v>91</v>
      </c>
      <c r="F770" s="92" t="s">
        <v>1</v>
      </c>
      <c r="G770" s="93">
        <f>G771</f>
        <v>664700</v>
      </c>
      <c r="H770" s="93"/>
    </row>
    <row r="771" spans="1:8" ht="31.5" outlineLevel="5">
      <c r="A771" s="95" t="s">
        <v>1086</v>
      </c>
      <c r="B771" s="96" t="s">
        <v>764</v>
      </c>
      <c r="C771" s="96" t="s">
        <v>242</v>
      </c>
      <c r="D771" s="96" t="s">
        <v>146</v>
      </c>
      <c r="E771" s="96" t="s">
        <v>100</v>
      </c>
      <c r="F771" s="96" t="s">
        <v>1</v>
      </c>
      <c r="G771" s="97">
        <f>G772</f>
        <v>664700</v>
      </c>
      <c r="H771" s="97"/>
    </row>
    <row r="772" spans="1:8" ht="31.5" outlineLevel="6">
      <c r="A772" s="95" t="s">
        <v>444</v>
      </c>
      <c r="B772" s="96" t="s">
        <v>764</v>
      </c>
      <c r="C772" s="96" t="s">
        <v>242</v>
      </c>
      <c r="D772" s="96" t="s">
        <v>146</v>
      </c>
      <c r="E772" s="96" t="s">
        <v>101</v>
      </c>
      <c r="F772" s="96" t="s">
        <v>1</v>
      </c>
      <c r="G772" s="97">
        <f>G773</f>
        <v>664700</v>
      </c>
      <c r="H772" s="97"/>
    </row>
    <row r="773" spans="1:8" ht="47.25" outlineLevel="7">
      <c r="A773" s="95" t="s">
        <v>700</v>
      </c>
      <c r="B773" s="96" t="s">
        <v>764</v>
      </c>
      <c r="C773" s="96" t="s">
        <v>242</v>
      </c>
      <c r="D773" s="96" t="s">
        <v>146</v>
      </c>
      <c r="E773" s="96" t="s">
        <v>101</v>
      </c>
      <c r="F773" s="96" t="s">
        <v>70</v>
      </c>
      <c r="G773" s="97">
        <f>694700-30000</f>
        <v>664700</v>
      </c>
      <c r="H773" s="97"/>
    </row>
    <row r="774" spans="1:8" s="94" customFormat="1" ht="15.75" outlineLevel="1">
      <c r="A774" s="91" t="s">
        <v>707</v>
      </c>
      <c r="B774" s="92" t="s">
        <v>764</v>
      </c>
      <c r="C774" s="92" t="s">
        <v>187</v>
      </c>
      <c r="D774" s="92" t="s">
        <v>3</v>
      </c>
      <c r="E774" s="92" t="s">
        <v>4</v>
      </c>
      <c r="F774" s="92" t="s">
        <v>1</v>
      </c>
      <c r="G774" s="93">
        <f>G775+G801</f>
        <v>61298336</v>
      </c>
      <c r="H774" s="93">
        <f>H775+H801</f>
        <v>61298336</v>
      </c>
    </row>
    <row r="775" spans="1:8" s="94" customFormat="1" ht="15.75" outlineLevel="2">
      <c r="A775" s="91" t="s">
        <v>691</v>
      </c>
      <c r="B775" s="92" t="s">
        <v>764</v>
      </c>
      <c r="C775" s="92" t="s">
        <v>187</v>
      </c>
      <c r="D775" s="92" t="s">
        <v>14</v>
      </c>
      <c r="E775" s="92" t="s">
        <v>4</v>
      </c>
      <c r="F775" s="92" t="s">
        <v>1</v>
      </c>
      <c r="G775" s="93">
        <f>G776</f>
        <v>4414636</v>
      </c>
      <c r="H775" s="93">
        <f>H776</f>
        <v>4414636</v>
      </c>
    </row>
    <row r="776" spans="1:8" s="94" customFormat="1" ht="47.25" outlineLevel="3">
      <c r="A776" s="91" t="s">
        <v>661</v>
      </c>
      <c r="B776" s="92" t="s">
        <v>764</v>
      </c>
      <c r="C776" s="92" t="s">
        <v>187</v>
      </c>
      <c r="D776" s="92" t="s">
        <v>14</v>
      </c>
      <c r="E776" s="92" t="s">
        <v>23</v>
      </c>
      <c r="F776" s="92" t="s">
        <v>1</v>
      </c>
      <c r="G776" s="93">
        <f>G777+G783+G789</f>
        <v>4414636</v>
      </c>
      <c r="H776" s="93">
        <f>H777+H783+H789</f>
        <v>4414636</v>
      </c>
    </row>
    <row r="777" spans="1:8" s="94" customFormat="1" ht="31.5" outlineLevel="4">
      <c r="A777" s="91" t="s">
        <v>644</v>
      </c>
      <c r="B777" s="92" t="s">
        <v>764</v>
      </c>
      <c r="C777" s="92" t="s">
        <v>187</v>
      </c>
      <c r="D777" s="92" t="s">
        <v>14</v>
      </c>
      <c r="E777" s="92" t="s">
        <v>243</v>
      </c>
      <c r="F777" s="92" t="s">
        <v>1</v>
      </c>
      <c r="G777" s="93">
        <f>G778</f>
        <v>723921.9600000001</v>
      </c>
      <c r="H777" s="93">
        <f>H778</f>
        <v>723921.9600000001</v>
      </c>
    </row>
    <row r="778" spans="1:8" ht="31.5" outlineLevel="5">
      <c r="A778" s="95" t="s">
        <v>1142</v>
      </c>
      <c r="B778" s="96" t="s">
        <v>764</v>
      </c>
      <c r="C778" s="96" t="s">
        <v>187</v>
      </c>
      <c r="D778" s="96" t="s">
        <v>14</v>
      </c>
      <c r="E778" s="96" t="s">
        <v>250</v>
      </c>
      <c r="F778" s="96" t="s">
        <v>1</v>
      </c>
      <c r="G778" s="97">
        <f>G779+G781</f>
        <v>723921.9600000001</v>
      </c>
      <c r="H778" s="97">
        <f>H779+H781</f>
        <v>723921.9600000001</v>
      </c>
    </row>
    <row r="779" spans="1:8" ht="94.5" outlineLevel="6">
      <c r="A779" s="95" t="s">
        <v>476</v>
      </c>
      <c r="B779" s="96" t="s">
        <v>764</v>
      </c>
      <c r="C779" s="96" t="s">
        <v>187</v>
      </c>
      <c r="D779" s="96" t="s">
        <v>14</v>
      </c>
      <c r="E779" s="96" t="s">
        <v>376</v>
      </c>
      <c r="F779" s="96" t="s">
        <v>1</v>
      </c>
      <c r="G779" s="97">
        <f>G780</f>
        <v>1887.92</v>
      </c>
      <c r="H779" s="97">
        <f>H780</f>
        <v>1887.92</v>
      </c>
    </row>
    <row r="780" spans="1:8" ht="47.25" outlineLevel="7">
      <c r="A780" s="95" t="s">
        <v>700</v>
      </c>
      <c r="B780" s="96" t="s">
        <v>764</v>
      </c>
      <c r="C780" s="96" t="s">
        <v>187</v>
      </c>
      <c r="D780" s="96" t="s">
        <v>14</v>
      </c>
      <c r="E780" s="96" t="s">
        <v>376</v>
      </c>
      <c r="F780" s="96" t="s">
        <v>70</v>
      </c>
      <c r="G780" s="97">
        <v>1887.92</v>
      </c>
      <c r="H780" s="97">
        <f>G780</f>
        <v>1887.92</v>
      </c>
    </row>
    <row r="781" spans="1:8" ht="94.5" outlineLevel="6">
      <c r="A781" s="95" t="s">
        <v>477</v>
      </c>
      <c r="B781" s="96" t="s">
        <v>764</v>
      </c>
      <c r="C781" s="96" t="s">
        <v>187</v>
      </c>
      <c r="D781" s="96" t="s">
        <v>14</v>
      </c>
      <c r="E781" s="96" t="s">
        <v>377</v>
      </c>
      <c r="F781" s="96" t="s">
        <v>1</v>
      </c>
      <c r="G781" s="97">
        <f>G782</f>
        <v>722034.04</v>
      </c>
      <c r="H781" s="97">
        <f>H782</f>
        <v>722034.04</v>
      </c>
    </row>
    <row r="782" spans="1:8" ht="47.25" outlineLevel="7">
      <c r="A782" s="95" t="s">
        <v>700</v>
      </c>
      <c r="B782" s="96" t="s">
        <v>764</v>
      </c>
      <c r="C782" s="96" t="s">
        <v>187</v>
      </c>
      <c r="D782" s="96" t="s">
        <v>14</v>
      </c>
      <c r="E782" s="96" t="s">
        <v>377</v>
      </c>
      <c r="F782" s="96" t="s">
        <v>70</v>
      </c>
      <c r="G782" s="97">
        <v>722034.04</v>
      </c>
      <c r="H782" s="97">
        <f>G782</f>
        <v>722034.04</v>
      </c>
    </row>
    <row r="783" spans="1:8" s="94" customFormat="1" ht="63" outlineLevel="4">
      <c r="A783" s="91" t="s">
        <v>646</v>
      </c>
      <c r="B783" s="92" t="s">
        <v>764</v>
      </c>
      <c r="C783" s="92" t="s">
        <v>187</v>
      </c>
      <c r="D783" s="92" t="s">
        <v>14</v>
      </c>
      <c r="E783" s="92" t="s">
        <v>259</v>
      </c>
      <c r="F783" s="92" t="s">
        <v>1</v>
      </c>
      <c r="G783" s="93">
        <f>G784</f>
        <v>1360214.04</v>
      </c>
      <c r="H783" s="93">
        <f>H784</f>
        <v>1360214.04</v>
      </c>
    </row>
    <row r="784" spans="1:8" ht="31.5" outlineLevel="5">
      <c r="A784" s="95" t="s">
        <v>1142</v>
      </c>
      <c r="B784" s="96" t="s">
        <v>764</v>
      </c>
      <c r="C784" s="96" t="s">
        <v>187</v>
      </c>
      <c r="D784" s="96" t="s">
        <v>14</v>
      </c>
      <c r="E784" s="96" t="s">
        <v>272</v>
      </c>
      <c r="F784" s="96" t="s">
        <v>1</v>
      </c>
      <c r="G784" s="97">
        <f>G785+G787</f>
        <v>1360214.04</v>
      </c>
      <c r="H784" s="97">
        <f>H785+H787</f>
        <v>1360214.04</v>
      </c>
    </row>
    <row r="785" spans="1:8" ht="94.5" outlineLevel="6">
      <c r="A785" s="95" t="s">
        <v>476</v>
      </c>
      <c r="B785" s="96" t="s">
        <v>764</v>
      </c>
      <c r="C785" s="96" t="s">
        <v>187</v>
      </c>
      <c r="D785" s="96" t="s">
        <v>14</v>
      </c>
      <c r="E785" s="96" t="s">
        <v>378</v>
      </c>
      <c r="F785" s="96" t="s">
        <v>1</v>
      </c>
      <c r="G785" s="97">
        <f>G786</f>
        <v>3548.08</v>
      </c>
      <c r="H785" s="97">
        <f>H786</f>
        <v>3548.08</v>
      </c>
    </row>
    <row r="786" spans="1:8" ht="47.25" outlineLevel="7">
      <c r="A786" s="95" t="s">
        <v>700</v>
      </c>
      <c r="B786" s="96" t="s">
        <v>764</v>
      </c>
      <c r="C786" s="96" t="s">
        <v>187</v>
      </c>
      <c r="D786" s="96" t="s">
        <v>14</v>
      </c>
      <c r="E786" s="96" t="s">
        <v>378</v>
      </c>
      <c r="F786" s="96" t="s">
        <v>70</v>
      </c>
      <c r="G786" s="97">
        <v>3548.08</v>
      </c>
      <c r="H786" s="97">
        <f>G786</f>
        <v>3548.08</v>
      </c>
    </row>
    <row r="787" spans="1:8" ht="94.5" outlineLevel="6">
      <c r="A787" s="95" t="s">
        <v>477</v>
      </c>
      <c r="B787" s="96" t="s">
        <v>764</v>
      </c>
      <c r="C787" s="96" t="s">
        <v>187</v>
      </c>
      <c r="D787" s="96" t="s">
        <v>14</v>
      </c>
      <c r="E787" s="96" t="s">
        <v>379</v>
      </c>
      <c r="F787" s="96" t="s">
        <v>1</v>
      </c>
      <c r="G787" s="97">
        <f>G788</f>
        <v>1356665.96</v>
      </c>
      <c r="H787" s="97">
        <f>H788</f>
        <v>1356665.96</v>
      </c>
    </row>
    <row r="788" spans="1:8" ht="47.25" outlineLevel="7">
      <c r="A788" s="95" t="s">
        <v>700</v>
      </c>
      <c r="B788" s="96" t="s">
        <v>764</v>
      </c>
      <c r="C788" s="96" t="s">
        <v>187</v>
      </c>
      <c r="D788" s="96" t="s">
        <v>14</v>
      </c>
      <c r="E788" s="96" t="s">
        <v>379</v>
      </c>
      <c r="F788" s="96" t="s">
        <v>70</v>
      </c>
      <c r="G788" s="97">
        <v>1356665.96</v>
      </c>
      <c r="H788" s="97">
        <f>G788</f>
        <v>1356665.96</v>
      </c>
    </row>
    <row r="789" spans="1:8" s="94" customFormat="1" ht="47.25" outlineLevel="4">
      <c r="A789" s="91" t="s">
        <v>618</v>
      </c>
      <c r="B789" s="92" t="s">
        <v>764</v>
      </c>
      <c r="C789" s="92" t="s">
        <v>187</v>
      </c>
      <c r="D789" s="92" t="s">
        <v>14</v>
      </c>
      <c r="E789" s="92" t="s">
        <v>24</v>
      </c>
      <c r="F789" s="92" t="s">
        <v>1</v>
      </c>
      <c r="G789" s="93">
        <f>G790+G793+G798</f>
        <v>2330500</v>
      </c>
      <c r="H789" s="93">
        <f>H790+H793+H798</f>
        <v>2330500</v>
      </c>
    </row>
    <row r="790" spans="1:8" ht="157.5" outlineLevel="5">
      <c r="A790" s="95" t="s">
        <v>1156</v>
      </c>
      <c r="B790" s="96" t="s">
        <v>764</v>
      </c>
      <c r="C790" s="96" t="s">
        <v>187</v>
      </c>
      <c r="D790" s="96" t="s">
        <v>14</v>
      </c>
      <c r="E790" s="96" t="s">
        <v>380</v>
      </c>
      <c r="F790" s="96" t="s">
        <v>1</v>
      </c>
      <c r="G790" s="97">
        <f>G791</f>
        <v>147100</v>
      </c>
      <c r="H790" s="97">
        <f>H791</f>
        <v>147100</v>
      </c>
    </row>
    <row r="791" spans="1:8" ht="173.25" outlineLevel="6">
      <c r="A791" s="95" t="s">
        <v>478</v>
      </c>
      <c r="B791" s="96" t="s">
        <v>764</v>
      </c>
      <c r="C791" s="96" t="s">
        <v>187</v>
      </c>
      <c r="D791" s="96" t="s">
        <v>14</v>
      </c>
      <c r="E791" s="96" t="s">
        <v>381</v>
      </c>
      <c r="F791" s="96" t="s">
        <v>1</v>
      </c>
      <c r="G791" s="97">
        <f>G792</f>
        <v>147100</v>
      </c>
      <c r="H791" s="97">
        <f>H792</f>
        <v>147100</v>
      </c>
    </row>
    <row r="792" spans="1:8" ht="31.5" outlineLevel="7">
      <c r="A792" s="95" t="s">
        <v>698</v>
      </c>
      <c r="B792" s="96" t="s">
        <v>764</v>
      </c>
      <c r="C792" s="96" t="s">
        <v>187</v>
      </c>
      <c r="D792" s="96" t="s">
        <v>14</v>
      </c>
      <c r="E792" s="96" t="s">
        <v>381</v>
      </c>
      <c r="F792" s="96" t="s">
        <v>47</v>
      </c>
      <c r="G792" s="97">
        <v>147100</v>
      </c>
      <c r="H792" s="97">
        <f>G792</f>
        <v>147100</v>
      </c>
    </row>
    <row r="793" spans="1:8" ht="94.5" outlineLevel="5">
      <c r="A793" s="95" t="s">
        <v>1157</v>
      </c>
      <c r="B793" s="96" t="s">
        <v>764</v>
      </c>
      <c r="C793" s="96" t="s">
        <v>187</v>
      </c>
      <c r="D793" s="96" t="s">
        <v>14</v>
      </c>
      <c r="E793" s="96" t="s">
        <v>382</v>
      </c>
      <c r="F793" s="96" t="s">
        <v>1</v>
      </c>
      <c r="G793" s="97">
        <f>G794+G796</f>
        <v>1869400</v>
      </c>
      <c r="H793" s="97">
        <f>H794+H796</f>
        <v>1869400</v>
      </c>
    </row>
    <row r="794" spans="1:8" ht="94.5" outlineLevel="6">
      <c r="A794" s="95" t="s">
        <v>479</v>
      </c>
      <c r="B794" s="96" t="s">
        <v>764</v>
      </c>
      <c r="C794" s="96" t="s">
        <v>187</v>
      </c>
      <c r="D794" s="96" t="s">
        <v>14</v>
      </c>
      <c r="E794" s="96" t="s">
        <v>383</v>
      </c>
      <c r="F794" s="96" t="s">
        <v>1</v>
      </c>
      <c r="G794" s="97">
        <f>G795</f>
        <v>1847600</v>
      </c>
      <c r="H794" s="97">
        <f>H795</f>
        <v>1847600</v>
      </c>
    </row>
    <row r="795" spans="1:8" ht="31.5" outlineLevel="7">
      <c r="A795" s="95" t="s">
        <v>698</v>
      </c>
      <c r="B795" s="96" t="s">
        <v>764</v>
      </c>
      <c r="C795" s="96" t="s">
        <v>187</v>
      </c>
      <c r="D795" s="96" t="s">
        <v>14</v>
      </c>
      <c r="E795" s="96" t="s">
        <v>383</v>
      </c>
      <c r="F795" s="96" t="s">
        <v>47</v>
      </c>
      <c r="G795" s="97">
        <v>1847600</v>
      </c>
      <c r="H795" s="97">
        <f>G795</f>
        <v>1847600</v>
      </c>
    </row>
    <row r="796" spans="1:8" ht="94.5" outlineLevel="6">
      <c r="A796" s="95" t="s">
        <v>480</v>
      </c>
      <c r="B796" s="96" t="s">
        <v>764</v>
      </c>
      <c r="C796" s="96" t="s">
        <v>187</v>
      </c>
      <c r="D796" s="96" t="s">
        <v>14</v>
      </c>
      <c r="E796" s="96" t="s">
        <v>384</v>
      </c>
      <c r="F796" s="96" t="s">
        <v>1</v>
      </c>
      <c r="G796" s="97">
        <f>G797</f>
        <v>21800</v>
      </c>
      <c r="H796" s="97">
        <f>H797</f>
        <v>21800</v>
      </c>
    </row>
    <row r="797" spans="1:8" ht="94.5" outlineLevel="7">
      <c r="A797" s="95" t="s">
        <v>712</v>
      </c>
      <c r="B797" s="96" t="s">
        <v>764</v>
      </c>
      <c r="C797" s="96" t="s">
        <v>187</v>
      </c>
      <c r="D797" s="96" t="s">
        <v>14</v>
      </c>
      <c r="E797" s="96" t="s">
        <v>384</v>
      </c>
      <c r="F797" s="96" t="s">
        <v>10</v>
      </c>
      <c r="G797" s="97">
        <v>21800</v>
      </c>
      <c r="H797" s="97">
        <f>G797</f>
        <v>21800</v>
      </c>
    </row>
    <row r="798" spans="1:8" ht="110.25" outlineLevel="5">
      <c r="A798" s="95" t="s">
        <v>1158</v>
      </c>
      <c r="B798" s="96" t="s">
        <v>764</v>
      </c>
      <c r="C798" s="96" t="s">
        <v>187</v>
      </c>
      <c r="D798" s="96" t="s">
        <v>14</v>
      </c>
      <c r="E798" s="96" t="s">
        <v>385</v>
      </c>
      <c r="F798" s="96" t="s">
        <v>1</v>
      </c>
      <c r="G798" s="97">
        <f>G799</f>
        <v>314000</v>
      </c>
      <c r="H798" s="97">
        <f>H799</f>
        <v>314000</v>
      </c>
    </row>
    <row r="799" spans="1:8" ht="157.5" outlineLevel="6">
      <c r="A799" s="95" t="s">
        <v>481</v>
      </c>
      <c r="B799" s="96" t="s">
        <v>764</v>
      </c>
      <c r="C799" s="96" t="s">
        <v>187</v>
      </c>
      <c r="D799" s="96" t="s">
        <v>14</v>
      </c>
      <c r="E799" s="96" t="s">
        <v>386</v>
      </c>
      <c r="F799" s="96" t="s">
        <v>1</v>
      </c>
      <c r="G799" s="97">
        <f>G800</f>
        <v>314000</v>
      </c>
      <c r="H799" s="97">
        <f>H800</f>
        <v>314000</v>
      </c>
    </row>
    <row r="800" spans="1:8" ht="31.5" outlineLevel="7">
      <c r="A800" s="95" t="s">
        <v>698</v>
      </c>
      <c r="B800" s="96" t="s">
        <v>764</v>
      </c>
      <c r="C800" s="96" t="s">
        <v>187</v>
      </c>
      <c r="D800" s="96" t="s">
        <v>14</v>
      </c>
      <c r="E800" s="96" t="s">
        <v>386</v>
      </c>
      <c r="F800" s="96" t="s">
        <v>47</v>
      </c>
      <c r="G800" s="97">
        <v>314000</v>
      </c>
      <c r="H800" s="97">
        <f>G800</f>
        <v>314000</v>
      </c>
    </row>
    <row r="801" spans="1:8" s="94" customFormat="1" ht="15.75" outlineLevel="2">
      <c r="A801" s="91" t="s">
        <v>692</v>
      </c>
      <c r="B801" s="92" t="s">
        <v>764</v>
      </c>
      <c r="C801" s="92" t="s">
        <v>187</v>
      </c>
      <c r="D801" s="92" t="s">
        <v>22</v>
      </c>
      <c r="E801" s="92" t="s">
        <v>4</v>
      </c>
      <c r="F801" s="92" t="s">
        <v>1</v>
      </c>
      <c r="G801" s="93">
        <f>G802</f>
        <v>56883700</v>
      </c>
      <c r="H801" s="93">
        <f>H802</f>
        <v>56883700</v>
      </c>
    </row>
    <row r="802" spans="1:8" s="94" customFormat="1" ht="47.25" outlineLevel="3">
      <c r="A802" s="91" t="s">
        <v>661</v>
      </c>
      <c r="B802" s="92" t="s">
        <v>764</v>
      </c>
      <c r="C802" s="92" t="s">
        <v>187</v>
      </c>
      <c r="D802" s="92" t="s">
        <v>22</v>
      </c>
      <c r="E802" s="92" t="s">
        <v>23</v>
      </c>
      <c r="F802" s="92" t="s">
        <v>1</v>
      </c>
      <c r="G802" s="93">
        <f>G803+G811</f>
        <v>56883700</v>
      </c>
      <c r="H802" s="93">
        <f>H803+H811</f>
        <v>56883700</v>
      </c>
    </row>
    <row r="803" spans="1:8" s="94" customFormat="1" ht="31.5" outlineLevel="4">
      <c r="A803" s="91" t="s">
        <v>644</v>
      </c>
      <c r="B803" s="92" t="s">
        <v>764</v>
      </c>
      <c r="C803" s="92" t="s">
        <v>187</v>
      </c>
      <c r="D803" s="92" t="s">
        <v>22</v>
      </c>
      <c r="E803" s="92" t="s">
        <v>243</v>
      </c>
      <c r="F803" s="92" t="s">
        <v>1</v>
      </c>
      <c r="G803" s="93">
        <f>G804+G808</f>
        <v>17444400</v>
      </c>
      <c r="H803" s="93">
        <f>H804+H808</f>
        <v>17444400</v>
      </c>
    </row>
    <row r="804" spans="1:8" ht="47.25" outlineLevel="5">
      <c r="A804" s="95" t="s">
        <v>1159</v>
      </c>
      <c r="B804" s="96" t="s">
        <v>764</v>
      </c>
      <c r="C804" s="96" t="s">
        <v>187</v>
      </c>
      <c r="D804" s="96" t="s">
        <v>22</v>
      </c>
      <c r="E804" s="96" t="s">
        <v>391</v>
      </c>
      <c r="F804" s="96" t="s">
        <v>1</v>
      </c>
      <c r="G804" s="97">
        <f>G805</f>
        <v>425500</v>
      </c>
      <c r="H804" s="97">
        <f>H805</f>
        <v>425500</v>
      </c>
    </row>
    <row r="805" spans="1:8" ht="141.75" outlineLevel="6">
      <c r="A805" s="95" t="s">
        <v>482</v>
      </c>
      <c r="B805" s="96" t="s">
        <v>764</v>
      </c>
      <c r="C805" s="96" t="s">
        <v>187</v>
      </c>
      <c r="D805" s="96" t="s">
        <v>22</v>
      </c>
      <c r="E805" s="96" t="s">
        <v>392</v>
      </c>
      <c r="F805" s="96" t="s">
        <v>1</v>
      </c>
      <c r="G805" s="97">
        <f>G807+G806</f>
        <v>425500</v>
      </c>
      <c r="H805" s="97">
        <f>H806+H807</f>
        <v>425500</v>
      </c>
    </row>
    <row r="806" spans="1:8" ht="31.5" outlineLevel="7">
      <c r="A806" s="95" t="s">
        <v>697</v>
      </c>
      <c r="B806" s="96" t="s">
        <v>764</v>
      </c>
      <c r="C806" s="96" t="s">
        <v>187</v>
      </c>
      <c r="D806" s="96" t="s">
        <v>22</v>
      </c>
      <c r="E806" s="96" t="s">
        <v>392</v>
      </c>
      <c r="F806" s="96" t="s">
        <v>17</v>
      </c>
      <c r="G806" s="97">
        <v>170216.5</v>
      </c>
      <c r="H806" s="97">
        <f>G806</f>
        <v>170216.5</v>
      </c>
    </row>
    <row r="807" spans="1:8" ht="47.25" outlineLevel="7">
      <c r="A807" s="95" t="s">
        <v>700</v>
      </c>
      <c r="B807" s="96" t="s">
        <v>764</v>
      </c>
      <c r="C807" s="96" t="s">
        <v>187</v>
      </c>
      <c r="D807" s="96" t="s">
        <v>22</v>
      </c>
      <c r="E807" s="96" t="s">
        <v>392</v>
      </c>
      <c r="F807" s="96" t="s">
        <v>70</v>
      </c>
      <c r="G807" s="97">
        <v>255283.5</v>
      </c>
      <c r="H807" s="97">
        <f>G807</f>
        <v>255283.5</v>
      </c>
    </row>
    <row r="808" spans="1:8" ht="31.5" outlineLevel="5">
      <c r="A808" s="95" t="s">
        <v>1160</v>
      </c>
      <c r="B808" s="96" t="s">
        <v>764</v>
      </c>
      <c r="C808" s="96" t="s">
        <v>187</v>
      </c>
      <c r="D808" s="96" t="s">
        <v>22</v>
      </c>
      <c r="E808" s="96" t="s">
        <v>393</v>
      </c>
      <c r="F808" s="96" t="s">
        <v>1</v>
      </c>
      <c r="G808" s="97">
        <f>G809</f>
        <v>17018900</v>
      </c>
      <c r="H808" s="97">
        <f>H809</f>
        <v>17018900</v>
      </c>
    </row>
    <row r="809" spans="1:8" ht="94.5" outlineLevel="6">
      <c r="A809" s="95" t="s">
        <v>483</v>
      </c>
      <c r="B809" s="96" t="s">
        <v>764</v>
      </c>
      <c r="C809" s="96" t="s">
        <v>187</v>
      </c>
      <c r="D809" s="96" t="s">
        <v>22</v>
      </c>
      <c r="E809" s="96" t="s">
        <v>394</v>
      </c>
      <c r="F809" s="96" t="s">
        <v>1</v>
      </c>
      <c r="G809" s="97">
        <f>G810</f>
        <v>17018900</v>
      </c>
      <c r="H809" s="97">
        <f>H810</f>
        <v>17018900</v>
      </c>
    </row>
    <row r="810" spans="1:8" ht="31.5" outlineLevel="7">
      <c r="A810" s="95" t="s">
        <v>698</v>
      </c>
      <c r="B810" s="96" t="s">
        <v>764</v>
      </c>
      <c r="C810" s="96" t="s">
        <v>187</v>
      </c>
      <c r="D810" s="96" t="s">
        <v>22</v>
      </c>
      <c r="E810" s="96" t="s">
        <v>394</v>
      </c>
      <c r="F810" s="96" t="s">
        <v>47</v>
      </c>
      <c r="G810" s="97">
        <v>17018900</v>
      </c>
      <c r="H810" s="97">
        <f>G810</f>
        <v>17018900</v>
      </c>
    </row>
    <row r="811" spans="1:8" s="94" customFormat="1" ht="47.25" outlineLevel="4">
      <c r="A811" s="91" t="s">
        <v>618</v>
      </c>
      <c r="B811" s="92" t="s">
        <v>764</v>
      </c>
      <c r="C811" s="92" t="s">
        <v>187</v>
      </c>
      <c r="D811" s="92" t="s">
        <v>22</v>
      </c>
      <c r="E811" s="92" t="s">
        <v>24</v>
      </c>
      <c r="F811" s="92" t="s">
        <v>1</v>
      </c>
      <c r="G811" s="93">
        <f>G812+G816+G819</f>
        <v>39439300</v>
      </c>
      <c r="H811" s="93">
        <f>H812+H816+H819</f>
        <v>39439300</v>
      </c>
    </row>
    <row r="812" spans="1:8" ht="47.25" outlineLevel="5">
      <c r="A812" s="95" t="s">
        <v>1161</v>
      </c>
      <c r="B812" s="96" t="s">
        <v>764</v>
      </c>
      <c r="C812" s="96" t="s">
        <v>187</v>
      </c>
      <c r="D812" s="96" t="s">
        <v>22</v>
      </c>
      <c r="E812" s="96" t="s">
        <v>395</v>
      </c>
      <c r="F812" s="96" t="s">
        <v>1</v>
      </c>
      <c r="G812" s="97">
        <f>G813</f>
        <v>5286000</v>
      </c>
      <c r="H812" s="97">
        <f>H813</f>
        <v>5286000</v>
      </c>
    </row>
    <row r="813" spans="1:8" ht="126" outlineLevel="6">
      <c r="A813" s="95" t="s">
        <v>484</v>
      </c>
      <c r="B813" s="96" t="s">
        <v>764</v>
      </c>
      <c r="C813" s="96" t="s">
        <v>187</v>
      </c>
      <c r="D813" s="96" t="s">
        <v>22</v>
      </c>
      <c r="E813" s="96" t="s">
        <v>396</v>
      </c>
      <c r="F813" s="96" t="s">
        <v>1</v>
      </c>
      <c r="G813" s="97">
        <f>G814+G815</f>
        <v>5286000</v>
      </c>
      <c r="H813" s="97">
        <f>H814+H815</f>
        <v>5286000</v>
      </c>
    </row>
    <row r="814" spans="1:8" ht="94.5" outlineLevel="7">
      <c r="A814" s="95" t="s">
        <v>712</v>
      </c>
      <c r="B814" s="96" t="s">
        <v>764</v>
      </c>
      <c r="C814" s="96" t="s">
        <v>187</v>
      </c>
      <c r="D814" s="96" t="s">
        <v>22</v>
      </c>
      <c r="E814" s="96" t="s">
        <v>396</v>
      </c>
      <c r="F814" s="96" t="s">
        <v>10</v>
      </c>
      <c r="G814" s="97">
        <v>3774682.59</v>
      </c>
      <c r="H814" s="97">
        <f>G814</f>
        <v>3774682.59</v>
      </c>
    </row>
    <row r="815" spans="1:8" ht="31.5" outlineLevel="7">
      <c r="A815" s="95" t="s">
        <v>697</v>
      </c>
      <c r="B815" s="96" t="s">
        <v>764</v>
      </c>
      <c r="C815" s="96" t="s">
        <v>187</v>
      </c>
      <c r="D815" s="96" t="s">
        <v>22</v>
      </c>
      <c r="E815" s="96" t="s">
        <v>396</v>
      </c>
      <c r="F815" s="96" t="s">
        <v>17</v>
      </c>
      <c r="G815" s="97">
        <v>1511317.41</v>
      </c>
      <c r="H815" s="97">
        <f>G815</f>
        <v>1511317.41</v>
      </c>
    </row>
    <row r="816" spans="1:8" ht="63" outlineLevel="5">
      <c r="A816" s="95" t="s">
        <v>1162</v>
      </c>
      <c r="B816" s="96" t="s">
        <v>764</v>
      </c>
      <c r="C816" s="96" t="s">
        <v>187</v>
      </c>
      <c r="D816" s="96" t="s">
        <v>22</v>
      </c>
      <c r="E816" s="96" t="s">
        <v>397</v>
      </c>
      <c r="F816" s="96" t="s">
        <v>1</v>
      </c>
      <c r="G816" s="97">
        <f>G817</f>
        <v>756100</v>
      </c>
      <c r="H816" s="97">
        <f>H817</f>
        <v>756100</v>
      </c>
    </row>
    <row r="817" spans="1:8" ht="94.5" outlineLevel="6">
      <c r="A817" s="95" t="s">
        <v>485</v>
      </c>
      <c r="B817" s="96" t="s">
        <v>764</v>
      </c>
      <c r="C817" s="96" t="s">
        <v>187</v>
      </c>
      <c r="D817" s="96" t="s">
        <v>22</v>
      </c>
      <c r="E817" s="96" t="s">
        <v>398</v>
      </c>
      <c r="F817" s="96" t="s">
        <v>1</v>
      </c>
      <c r="G817" s="97">
        <f>G818</f>
        <v>756100</v>
      </c>
      <c r="H817" s="97">
        <f>H818</f>
        <v>756100</v>
      </c>
    </row>
    <row r="818" spans="1:8" ht="31.5" outlineLevel="7">
      <c r="A818" s="95" t="s">
        <v>698</v>
      </c>
      <c r="B818" s="96" t="s">
        <v>764</v>
      </c>
      <c r="C818" s="96" t="s">
        <v>187</v>
      </c>
      <c r="D818" s="96" t="s">
        <v>22</v>
      </c>
      <c r="E818" s="96" t="s">
        <v>398</v>
      </c>
      <c r="F818" s="96" t="s">
        <v>47</v>
      </c>
      <c r="G818" s="97">
        <v>756100</v>
      </c>
      <c r="H818" s="97">
        <f>G818</f>
        <v>756100</v>
      </c>
    </row>
    <row r="819" spans="1:8" ht="63" outlineLevel="5">
      <c r="A819" s="95" t="s">
        <v>1163</v>
      </c>
      <c r="B819" s="96" t="s">
        <v>764</v>
      </c>
      <c r="C819" s="96" t="s">
        <v>187</v>
      </c>
      <c r="D819" s="96" t="s">
        <v>22</v>
      </c>
      <c r="E819" s="96" t="s">
        <v>399</v>
      </c>
      <c r="F819" s="96" t="s">
        <v>1</v>
      </c>
      <c r="G819" s="97">
        <f>G820</f>
        <v>33397200</v>
      </c>
      <c r="H819" s="97">
        <f>H820</f>
        <v>33397200</v>
      </c>
    </row>
    <row r="820" spans="1:8" ht="63" outlineLevel="6">
      <c r="A820" s="95" t="s">
        <v>486</v>
      </c>
      <c r="B820" s="96" t="s">
        <v>764</v>
      </c>
      <c r="C820" s="96" t="s">
        <v>187</v>
      </c>
      <c r="D820" s="96" t="s">
        <v>22</v>
      </c>
      <c r="E820" s="96" t="s">
        <v>400</v>
      </c>
      <c r="F820" s="96" t="s">
        <v>1</v>
      </c>
      <c r="G820" s="97">
        <f>G821</f>
        <v>33397200</v>
      </c>
      <c r="H820" s="97">
        <f>H821</f>
        <v>33397200</v>
      </c>
    </row>
    <row r="821" spans="1:8" ht="31.5" outlineLevel="7">
      <c r="A821" s="95" t="s">
        <v>698</v>
      </c>
      <c r="B821" s="96" t="s">
        <v>764</v>
      </c>
      <c r="C821" s="96" t="s">
        <v>187</v>
      </c>
      <c r="D821" s="96" t="s">
        <v>22</v>
      </c>
      <c r="E821" s="96" t="s">
        <v>400</v>
      </c>
      <c r="F821" s="96" t="s">
        <v>47</v>
      </c>
      <c r="G821" s="97">
        <v>33397200</v>
      </c>
      <c r="H821" s="97">
        <f>G821</f>
        <v>33397200</v>
      </c>
    </row>
    <row r="822" spans="1:8" s="94" customFormat="1" ht="47.25">
      <c r="A822" s="91" t="s">
        <v>1164</v>
      </c>
      <c r="B822" s="92" t="s">
        <v>770</v>
      </c>
      <c r="C822" s="92" t="s">
        <v>3</v>
      </c>
      <c r="D822" s="92" t="s">
        <v>3</v>
      </c>
      <c r="E822" s="92" t="s">
        <v>4</v>
      </c>
      <c r="F822" s="92" t="s">
        <v>1</v>
      </c>
      <c r="G822" s="93">
        <f>G823+G846+G905+G979+G994</f>
        <v>308592966.11</v>
      </c>
      <c r="H822" s="93">
        <f>H846+H905+H979</f>
        <v>19398888.08</v>
      </c>
    </row>
    <row r="823" spans="1:8" s="94" customFormat="1" ht="15.75" outlineLevel="1">
      <c r="A823" s="91" t="s">
        <v>696</v>
      </c>
      <c r="B823" s="92" t="s">
        <v>770</v>
      </c>
      <c r="C823" s="92" t="s">
        <v>2</v>
      </c>
      <c r="D823" s="92" t="s">
        <v>3</v>
      </c>
      <c r="E823" s="92" t="s">
        <v>4</v>
      </c>
      <c r="F823" s="92" t="s">
        <v>1</v>
      </c>
      <c r="G823" s="93">
        <f>G824+G840</f>
        <v>8257509.24</v>
      </c>
      <c r="H823" s="93"/>
    </row>
    <row r="824" spans="1:8" s="94" customFormat="1" ht="78.75" outlineLevel="2">
      <c r="A824" s="91" t="s">
        <v>669</v>
      </c>
      <c r="B824" s="92" t="s">
        <v>770</v>
      </c>
      <c r="C824" s="92" t="s">
        <v>2</v>
      </c>
      <c r="D824" s="92" t="s">
        <v>22</v>
      </c>
      <c r="E824" s="92" t="s">
        <v>4</v>
      </c>
      <c r="F824" s="92" t="s">
        <v>1</v>
      </c>
      <c r="G824" s="93">
        <f>G825</f>
        <v>7994996.91</v>
      </c>
      <c r="H824" s="93"/>
    </row>
    <row r="825" spans="1:8" s="94" customFormat="1" ht="63" outlineLevel="3">
      <c r="A825" s="91" t="s">
        <v>660</v>
      </c>
      <c r="B825" s="92" t="s">
        <v>770</v>
      </c>
      <c r="C825" s="92" t="s">
        <v>2</v>
      </c>
      <c r="D825" s="92" t="s">
        <v>22</v>
      </c>
      <c r="E825" s="92" t="s">
        <v>6</v>
      </c>
      <c r="F825" s="92" t="s">
        <v>1</v>
      </c>
      <c r="G825" s="93">
        <f>G826+G832</f>
        <v>7994996.91</v>
      </c>
      <c r="H825" s="93"/>
    </row>
    <row r="826" spans="1:8" s="94" customFormat="1" ht="63" outlineLevel="4">
      <c r="A826" s="91" t="s">
        <v>622</v>
      </c>
      <c r="B826" s="92" t="s">
        <v>770</v>
      </c>
      <c r="C826" s="92" t="s">
        <v>2</v>
      </c>
      <c r="D826" s="92" t="s">
        <v>22</v>
      </c>
      <c r="E826" s="92" t="s">
        <v>56</v>
      </c>
      <c r="F826" s="92" t="s">
        <v>1</v>
      </c>
      <c r="G826" s="93">
        <f>G827</f>
        <v>7864886.96</v>
      </c>
      <c r="H826" s="93"/>
    </row>
    <row r="827" spans="1:8" ht="47.25" outlineLevel="5">
      <c r="A827" s="95" t="s">
        <v>1165</v>
      </c>
      <c r="B827" s="96" t="s">
        <v>770</v>
      </c>
      <c r="C827" s="96" t="s">
        <v>2</v>
      </c>
      <c r="D827" s="96" t="s">
        <v>22</v>
      </c>
      <c r="E827" s="96" t="s">
        <v>57</v>
      </c>
      <c r="F827" s="96" t="s">
        <v>1</v>
      </c>
      <c r="G827" s="97">
        <f>G828+G830</f>
        <v>7864886.96</v>
      </c>
      <c r="H827" s="97"/>
    </row>
    <row r="828" spans="1:8" ht="31.5" outlineLevel="6">
      <c r="A828" s="95" t="s">
        <v>437</v>
      </c>
      <c r="B828" s="96" t="s">
        <v>770</v>
      </c>
      <c r="C828" s="96" t="s">
        <v>2</v>
      </c>
      <c r="D828" s="96" t="s">
        <v>22</v>
      </c>
      <c r="E828" s="96" t="s">
        <v>58</v>
      </c>
      <c r="F828" s="96" t="s">
        <v>1</v>
      </c>
      <c r="G828" s="97">
        <f>G829</f>
        <v>7759523.42</v>
      </c>
      <c r="H828" s="97"/>
    </row>
    <row r="829" spans="1:8" ht="94.5" outlineLevel="7">
      <c r="A829" s="95" t="s">
        <v>712</v>
      </c>
      <c r="B829" s="96" t="s">
        <v>770</v>
      </c>
      <c r="C829" s="96" t="s">
        <v>2</v>
      </c>
      <c r="D829" s="96" t="s">
        <v>22</v>
      </c>
      <c r="E829" s="96" t="s">
        <v>58</v>
      </c>
      <c r="F829" s="96" t="s">
        <v>10</v>
      </c>
      <c r="G829" s="97">
        <v>7759523.42</v>
      </c>
      <c r="H829" s="97"/>
    </row>
    <row r="830" spans="1:8" ht="78.75" outlineLevel="6">
      <c r="A830" s="95" t="s">
        <v>435</v>
      </c>
      <c r="B830" s="96" t="s">
        <v>770</v>
      </c>
      <c r="C830" s="96" t="s">
        <v>2</v>
      </c>
      <c r="D830" s="96" t="s">
        <v>22</v>
      </c>
      <c r="E830" s="96" t="s">
        <v>59</v>
      </c>
      <c r="F830" s="96" t="s">
        <v>1</v>
      </c>
      <c r="G830" s="97">
        <f>G831</f>
        <v>105363.54</v>
      </c>
      <c r="H830" s="97"/>
    </row>
    <row r="831" spans="1:8" ht="94.5" outlineLevel="7">
      <c r="A831" s="95" t="s">
        <v>712</v>
      </c>
      <c r="B831" s="96" t="s">
        <v>770</v>
      </c>
      <c r="C831" s="96" t="s">
        <v>2</v>
      </c>
      <c r="D831" s="96" t="s">
        <v>22</v>
      </c>
      <c r="E831" s="96" t="s">
        <v>59</v>
      </c>
      <c r="F831" s="96" t="s">
        <v>10</v>
      </c>
      <c r="G831" s="97">
        <v>105363.54</v>
      </c>
      <c r="H831" s="97"/>
    </row>
    <row r="832" spans="1:8" s="94" customFormat="1" ht="31.5" outlineLevel="4">
      <c r="A832" s="91" t="s">
        <v>617</v>
      </c>
      <c r="B832" s="92" t="s">
        <v>770</v>
      </c>
      <c r="C832" s="92" t="s">
        <v>2</v>
      </c>
      <c r="D832" s="92" t="s">
        <v>22</v>
      </c>
      <c r="E832" s="92" t="s">
        <v>7</v>
      </c>
      <c r="F832" s="92" t="s">
        <v>1</v>
      </c>
      <c r="G832" s="93">
        <f>G833+G837</f>
        <v>130109.95</v>
      </c>
      <c r="H832" s="93"/>
    </row>
    <row r="833" spans="1:8" ht="63" outlineLevel="5">
      <c r="A833" s="95" t="s">
        <v>1075</v>
      </c>
      <c r="B833" s="96" t="s">
        <v>770</v>
      </c>
      <c r="C833" s="96" t="s">
        <v>2</v>
      </c>
      <c r="D833" s="96" t="s">
        <v>22</v>
      </c>
      <c r="E833" s="96" t="s">
        <v>15</v>
      </c>
      <c r="F833" s="96" t="s">
        <v>1</v>
      </c>
      <c r="G833" s="97">
        <f>G834</f>
        <v>81209.95</v>
      </c>
      <c r="H833" s="97"/>
    </row>
    <row r="834" spans="1:8" ht="31.5" outlineLevel="6">
      <c r="A834" s="95" t="s">
        <v>433</v>
      </c>
      <c r="B834" s="96" t="s">
        <v>770</v>
      </c>
      <c r="C834" s="96" t="s">
        <v>2</v>
      </c>
      <c r="D834" s="96" t="s">
        <v>22</v>
      </c>
      <c r="E834" s="96" t="s">
        <v>16</v>
      </c>
      <c r="F834" s="96" t="s">
        <v>1</v>
      </c>
      <c r="G834" s="97">
        <f>G835+G836</f>
        <v>81209.95</v>
      </c>
      <c r="H834" s="97"/>
    </row>
    <row r="835" spans="1:8" ht="94.5" outlineLevel="7">
      <c r="A835" s="95" t="s">
        <v>712</v>
      </c>
      <c r="B835" s="96" t="s">
        <v>770</v>
      </c>
      <c r="C835" s="96" t="s">
        <v>2</v>
      </c>
      <c r="D835" s="96" t="s">
        <v>22</v>
      </c>
      <c r="E835" s="96" t="s">
        <v>16</v>
      </c>
      <c r="F835" s="96" t="s">
        <v>10</v>
      </c>
      <c r="G835" s="97">
        <v>34296.95</v>
      </c>
      <c r="H835" s="97"/>
    </row>
    <row r="836" spans="1:8" ht="31.5" outlineLevel="7">
      <c r="A836" s="95" t="s">
        <v>697</v>
      </c>
      <c r="B836" s="96" t="s">
        <v>770</v>
      </c>
      <c r="C836" s="96" t="s">
        <v>2</v>
      </c>
      <c r="D836" s="96" t="s">
        <v>22</v>
      </c>
      <c r="E836" s="96" t="s">
        <v>16</v>
      </c>
      <c r="F836" s="96" t="s">
        <v>17</v>
      </c>
      <c r="G836" s="97">
        <v>46913</v>
      </c>
      <c r="H836" s="97"/>
    </row>
    <row r="837" spans="1:8" ht="15.75" outlineLevel="5">
      <c r="A837" s="95" t="s">
        <v>1076</v>
      </c>
      <c r="B837" s="96" t="s">
        <v>770</v>
      </c>
      <c r="C837" s="96" t="s">
        <v>2</v>
      </c>
      <c r="D837" s="96" t="s">
        <v>22</v>
      </c>
      <c r="E837" s="96" t="s">
        <v>18</v>
      </c>
      <c r="F837" s="96" t="s">
        <v>1</v>
      </c>
      <c r="G837" s="97">
        <f>G838</f>
        <v>48900</v>
      </c>
      <c r="H837" s="97"/>
    </row>
    <row r="838" spans="1:8" ht="31.5" outlineLevel="6">
      <c r="A838" s="95" t="s">
        <v>433</v>
      </c>
      <c r="B838" s="96" t="s">
        <v>770</v>
      </c>
      <c r="C838" s="96" t="s">
        <v>2</v>
      </c>
      <c r="D838" s="96" t="s">
        <v>22</v>
      </c>
      <c r="E838" s="96" t="s">
        <v>19</v>
      </c>
      <c r="F838" s="96" t="s">
        <v>1</v>
      </c>
      <c r="G838" s="97">
        <f>G839</f>
        <v>48900</v>
      </c>
      <c r="H838" s="97"/>
    </row>
    <row r="839" spans="1:8" ht="31.5" outlineLevel="7">
      <c r="A839" s="95" t="s">
        <v>697</v>
      </c>
      <c r="B839" s="96" t="s">
        <v>770</v>
      </c>
      <c r="C839" s="96" t="s">
        <v>2</v>
      </c>
      <c r="D839" s="96" t="s">
        <v>22</v>
      </c>
      <c r="E839" s="96" t="s">
        <v>19</v>
      </c>
      <c r="F839" s="96" t="s">
        <v>17</v>
      </c>
      <c r="G839" s="97">
        <v>48900</v>
      </c>
      <c r="H839" s="97"/>
    </row>
    <row r="840" spans="1:8" s="94" customFormat="1" ht="15.75" outlineLevel="2">
      <c r="A840" s="91" t="s">
        <v>672</v>
      </c>
      <c r="B840" s="92" t="s">
        <v>770</v>
      </c>
      <c r="C840" s="92" t="s">
        <v>2</v>
      </c>
      <c r="D840" s="92" t="s">
        <v>66</v>
      </c>
      <c r="E840" s="92" t="s">
        <v>4</v>
      </c>
      <c r="F840" s="92" t="s">
        <v>1</v>
      </c>
      <c r="G840" s="93">
        <f>G841</f>
        <v>262512.33</v>
      </c>
      <c r="H840" s="93"/>
    </row>
    <row r="841" spans="1:8" s="94" customFormat="1" ht="47.25" outlineLevel="3">
      <c r="A841" s="91" t="s">
        <v>663</v>
      </c>
      <c r="B841" s="92" t="s">
        <v>770</v>
      </c>
      <c r="C841" s="92" t="s">
        <v>2</v>
      </c>
      <c r="D841" s="92" t="s">
        <v>66</v>
      </c>
      <c r="E841" s="92" t="s">
        <v>90</v>
      </c>
      <c r="F841" s="92" t="s">
        <v>1</v>
      </c>
      <c r="G841" s="93">
        <f>G842</f>
        <v>262512.33</v>
      </c>
      <c r="H841" s="93"/>
    </row>
    <row r="842" spans="1:8" s="94" customFormat="1" ht="47.25" outlineLevel="4">
      <c r="A842" s="91" t="s">
        <v>628</v>
      </c>
      <c r="B842" s="92" t="s">
        <v>770</v>
      </c>
      <c r="C842" s="92" t="s">
        <v>2</v>
      </c>
      <c r="D842" s="92" t="s">
        <v>66</v>
      </c>
      <c r="E842" s="92" t="s">
        <v>91</v>
      </c>
      <c r="F842" s="92" t="s">
        <v>1</v>
      </c>
      <c r="G842" s="93">
        <f>G843</f>
        <v>262512.33</v>
      </c>
      <c r="H842" s="93"/>
    </row>
    <row r="843" spans="1:8" ht="47.25" outlineLevel="5">
      <c r="A843" s="95" t="s">
        <v>1078</v>
      </c>
      <c r="B843" s="96" t="s">
        <v>770</v>
      </c>
      <c r="C843" s="96" t="s">
        <v>2</v>
      </c>
      <c r="D843" s="96" t="s">
        <v>66</v>
      </c>
      <c r="E843" s="96" t="s">
        <v>94</v>
      </c>
      <c r="F843" s="96" t="s">
        <v>1</v>
      </c>
      <c r="G843" s="97">
        <f>G844</f>
        <v>262512.33</v>
      </c>
      <c r="H843" s="97"/>
    </row>
    <row r="844" spans="1:8" ht="31.5" outlineLevel="6">
      <c r="A844" s="95" t="s">
        <v>444</v>
      </c>
      <c r="B844" s="96" t="s">
        <v>770</v>
      </c>
      <c r="C844" s="96" t="s">
        <v>2</v>
      </c>
      <c r="D844" s="96" t="s">
        <v>66</v>
      </c>
      <c r="E844" s="96" t="s">
        <v>95</v>
      </c>
      <c r="F844" s="96" t="s">
        <v>1</v>
      </c>
      <c r="G844" s="97">
        <f>G845</f>
        <v>262512.33</v>
      </c>
      <c r="H844" s="97"/>
    </row>
    <row r="845" spans="1:8" ht="31.5" outlineLevel="7">
      <c r="A845" s="95" t="s">
        <v>697</v>
      </c>
      <c r="B845" s="96" t="s">
        <v>770</v>
      </c>
      <c r="C845" s="96" t="s">
        <v>2</v>
      </c>
      <c r="D845" s="96" t="s">
        <v>66</v>
      </c>
      <c r="E845" s="96" t="s">
        <v>95</v>
      </c>
      <c r="F845" s="96" t="s">
        <v>17</v>
      </c>
      <c r="G845" s="97">
        <v>262512.33</v>
      </c>
      <c r="H845" s="97"/>
    </row>
    <row r="846" spans="1:8" s="94" customFormat="1" ht="15.75" outlineLevel="1">
      <c r="A846" s="91" t="s">
        <v>704</v>
      </c>
      <c r="B846" s="92" t="s">
        <v>770</v>
      </c>
      <c r="C846" s="92" t="s">
        <v>242</v>
      </c>
      <c r="D846" s="92" t="s">
        <v>3</v>
      </c>
      <c r="E846" s="92" t="s">
        <v>4</v>
      </c>
      <c r="F846" s="92" t="s">
        <v>1</v>
      </c>
      <c r="G846" s="93">
        <f>G847+G872</f>
        <v>84736537.13</v>
      </c>
      <c r="H846" s="93">
        <f>H847</f>
        <v>789604.56</v>
      </c>
    </row>
    <row r="847" spans="1:8" s="94" customFormat="1" ht="15.75" outlineLevel="2">
      <c r="A847" s="91" t="s">
        <v>686</v>
      </c>
      <c r="B847" s="92" t="s">
        <v>770</v>
      </c>
      <c r="C847" s="92" t="s">
        <v>242</v>
      </c>
      <c r="D847" s="92" t="s">
        <v>14</v>
      </c>
      <c r="E847" s="92" t="s">
        <v>4</v>
      </c>
      <c r="F847" s="92" t="s">
        <v>1</v>
      </c>
      <c r="G847" s="93">
        <f>G848+G867</f>
        <v>64705527.13</v>
      </c>
      <c r="H847" s="93">
        <f>H848</f>
        <v>789604.56</v>
      </c>
    </row>
    <row r="848" spans="1:8" s="94" customFormat="1" ht="63" outlineLevel="3">
      <c r="A848" s="91" t="s">
        <v>665</v>
      </c>
      <c r="B848" s="92" t="s">
        <v>770</v>
      </c>
      <c r="C848" s="92" t="s">
        <v>242</v>
      </c>
      <c r="D848" s="92" t="s">
        <v>14</v>
      </c>
      <c r="E848" s="92" t="s">
        <v>282</v>
      </c>
      <c r="F848" s="92" t="s">
        <v>1</v>
      </c>
      <c r="G848" s="93">
        <f>G849</f>
        <v>64376348.13</v>
      </c>
      <c r="H848" s="93">
        <f>H849</f>
        <v>789604.56</v>
      </c>
    </row>
    <row r="849" spans="1:8" s="94" customFormat="1" ht="47.25" outlineLevel="4">
      <c r="A849" s="91" t="s">
        <v>647</v>
      </c>
      <c r="B849" s="92" t="s">
        <v>770</v>
      </c>
      <c r="C849" s="92" t="s">
        <v>242</v>
      </c>
      <c r="D849" s="92" t="s">
        <v>14</v>
      </c>
      <c r="E849" s="92" t="s">
        <v>283</v>
      </c>
      <c r="F849" s="92" t="s">
        <v>1</v>
      </c>
      <c r="G849" s="93">
        <f>G850+G857+G864</f>
        <v>64376348.13</v>
      </c>
      <c r="H849" s="93">
        <f>H850+H857</f>
        <v>789604.56</v>
      </c>
    </row>
    <row r="850" spans="1:8" ht="31.5" outlineLevel="5">
      <c r="A850" s="95" t="s">
        <v>1166</v>
      </c>
      <c r="B850" s="96" t="s">
        <v>770</v>
      </c>
      <c r="C850" s="96" t="s">
        <v>242</v>
      </c>
      <c r="D850" s="96" t="s">
        <v>14</v>
      </c>
      <c r="E850" s="96" t="s">
        <v>284</v>
      </c>
      <c r="F850" s="96" t="s">
        <v>1</v>
      </c>
      <c r="G850" s="97">
        <f>G851+G853+G855</f>
        <v>43300440.22</v>
      </c>
      <c r="H850" s="97">
        <f>H853</f>
        <v>544827.14</v>
      </c>
    </row>
    <row r="851" spans="1:8" ht="78.75" outlineLevel="6">
      <c r="A851" s="95" t="s">
        <v>446</v>
      </c>
      <c r="B851" s="96" t="s">
        <v>770</v>
      </c>
      <c r="C851" s="96" t="s">
        <v>242</v>
      </c>
      <c r="D851" s="96" t="s">
        <v>14</v>
      </c>
      <c r="E851" s="96" t="s">
        <v>285</v>
      </c>
      <c r="F851" s="96" t="s">
        <v>1</v>
      </c>
      <c r="G851" s="97">
        <f>G852</f>
        <v>41030262.86</v>
      </c>
      <c r="H851" s="97"/>
    </row>
    <row r="852" spans="1:8" ht="47.25" outlineLevel="7">
      <c r="A852" s="95" t="s">
        <v>700</v>
      </c>
      <c r="B852" s="96" t="s">
        <v>770</v>
      </c>
      <c r="C852" s="96" t="s">
        <v>242</v>
      </c>
      <c r="D852" s="96" t="s">
        <v>14</v>
      </c>
      <c r="E852" s="96" t="s">
        <v>285</v>
      </c>
      <c r="F852" s="96" t="s">
        <v>70</v>
      </c>
      <c r="G852" s="97">
        <v>41030262.86</v>
      </c>
      <c r="H852" s="97"/>
    </row>
    <row r="853" spans="1:8" ht="78.75" outlineLevel="6">
      <c r="A853" s="95" t="s">
        <v>468</v>
      </c>
      <c r="B853" s="96" t="s">
        <v>770</v>
      </c>
      <c r="C853" s="96" t="s">
        <v>242</v>
      </c>
      <c r="D853" s="96" t="s">
        <v>14</v>
      </c>
      <c r="E853" s="96" t="s">
        <v>286</v>
      </c>
      <c r="F853" s="96" t="s">
        <v>1</v>
      </c>
      <c r="G853" s="97">
        <f>G854</f>
        <v>544827.14</v>
      </c>
      <c r="H853" s="97">
        <f>H854</f>
        <v>544827.14</v>
      </c>
    </row>
    <row r="854" spans="1:8" ht="47.25" outlineLevel="7">
      <c r="A854" s="95" t="s">
        <v>700</v>
      </c>
      <c r="B854" s="96" t="s">
        <v>770</v>
      </c>
      <c r="C854" s="96" t="s">
        <v>242</v>
      </c>
      <c r="D854" s="96" t="s">
        <v>14</v>
      </c>
      <c r="E854" s="96" t="s">
        <v>286</v>
      </c>
      <c r="F854" s="96" t="s">
        <v>70</v>
      </c>
      <c r="G854" s="97">
        <v>544827.14</v>
      </c>
      <c r="H854" s="97">
        <f>G854</f>
        <v>544827.14</v>
      </c>
    </row>
    <row r="855" spans="1:8" ht="78.75" outlineLevel="6">
      <c r="A855" s="95" t="s">
        <v>468</v>
      </c>
      <c r="B855" s="96" t="s">
        <v>770</v>
      </c>
      <c r="C855" s="96" t="s">
        <v>242</v>
      </c>
      <c r="D855" s="96" t="s">
        <v>14</v>
      </c>
      <c r="E855" s="96" t="s">
        <v>287</v>
      </c>
      <c r="F855" s="96" t="s">
        <v>1</v>
      </c>
      <c r="G855" s="97">
        <f>G856</f>
        <v>1725350.22</v>
      </c>
      <c r="H855" s="97"/>
    </row>
    <row r="856" spans="1:8" ht="47.25" outlineLevel="7">
      <c r="A856" s="95" t="s">
        <v>700</v>
      </c>
      <c r="B856" s="96" t="s">
        <v>770</v>
      </c>
      <c r="C856" s="96" t="s">
        <v>242</v>
      </c>
      <c r="D856" s="96" t="s">
        <v>14</v>
      </c>
      <c r="E856" s="96" t="s">
        <v>287</v>
      </c>
      <c r="F856" s="96" t="s">
        <v>70</v>
      </c>
      <c r="G856" s="97">
        <v>1725350.22</v>
      </c>
      <c r="H856" s="97"/>
    </row>
    <row r="857" spans="1:8" ht="47.25" outlineLevel="5">
      <c r="A857" s="95" t="s">
        <v>1167</v>
      </c>
      <c r="B857" s="96" t="s">
        <v>770</v>
      </c>
      <c r="C857" s="96" t="s">
        <v>242</v>
      </c>
      <c r="D857" s="96" t="s">
        <v>14</v>
      </c>
      <c r="E857" s="96" t="s">
        <v>288</v>
      </c>
      <c r="F857" s="96" t="s">
        <v>1</v>
      </c>
      <c r="G857" s="97">
        <f>G858+G860+G862</f>
        <v>20043383.910000004</v>
      </c>
      <c r="H857" s="97">
        <f>H860</f>
        <v>244777.42</v>
      </c>
    </row>
    <row r="858" spans="1:8" ht="78.75" outlineLevel="6">
      <c r="A858" s="95" t="s">
        <v>446</v>
      </c>
      <c r="B858" s="96" t="s">
        <v>770</v>
      </c>
      <c r="C858" s="96" t="s">
        <v>242</v>
      </c>
      <c r="D858" s="96" t="s">
        <v>14</v>
      </c>
      <c r="E858" s="96" t="s">
        <v>289</v>
      </c>
      <c r="F858" s="96" t="s">
        <v>1</v>
      </c>
      <c r="G858" s="97">
        <f>G859</f>
        <v>19023449.14</v>
      </c>
      <c r="H858" s="97"/>
    </row>
    <row r="859" spans="1:8" ht="47.25" outlineLevel="7">
      <c r="A859" s="95" t="s">
        <v>700</v>
      </c>
      <c r="B859" s="96" t="s">
        <v>770</v>
      </c>
      <c r="C859" s="96" t="s">
        <v>242</v>
      </c>
      <c r="D859" s="96" t="s">
        <v>14</v>
      </c>
      <c r="E859" s="96" t="s">
        <v>289</v>
      </c>
      <c r="F859" s="96" t="s">
        <v>70</v>
      </c>
      <c r="G859" s="97">
        <v>19023449.14</v>
      </c>
      <c r="H859" s="97"/>
    </row>
    <row r="860" spans="1:8" ht="78.75" outlineLevel="6">
      <c r="A860" s="95" t="s">
        <v>468</v>
      </c>
      <c r="B860" s="96" t="s">
        <v>770</v>
      </c>
      <c r="C860" s="96" t="s">
        <v>242</v>
      </c>
      <c r="D860" s="96" t="s">
        <v>14</v>
      </c>
      <c r="E860" s="96" t="s">
        <v>290</v>
      </c>
      <c r="F860" s="96" t="s">
        <v>1</v>
      </c>
      <c r="G860" s="97">
        <f>G861</f>
        <v>244777.42</v>
      </c>
      <c r="H860" s="97">
        <f>H861</f>
        <v>244777.42</v>
      </c>
    </row>
    <row r="861" spans="1:8" ht="47.25" outlineLevel="7">
      <c r="A861" s="95" t="s">
        <v>700</v>
      </c>
      <c r="B861" s="96" t="s">
        <v>770</v>
      </c>
      <c r="C861" s="96" t="s">
        <v>242</v>
      </c>
      <c r="D861" s="96" t="s">
        <v>14</v>
      </c>
      <c r="E861" s="96" t="s">
        <v>290</v>
      </c>
      <c r="F861" s="96" t="s">
        <v>70</v>
      </c>
      <c r="G861" s="97">
        <v>244777.42</v>
      </c>
      <c r="H861" s="97">
        <f>G861</f>
        <v>244777.42</v>
      </c>
    </row>
    <row r="862" spans="1:8" ht="78.75" outlineLevel="6">
      <c r="A862" s="95" t="s">
        <v>468</v>
      </c>
      <c r="B862" s="96" t="s">
        <v>770</v>
      </c>
      <c r="C862" s="96" t="s">
        <v>242</v>
      </c>
      <c r="D862" s="96" t="s">
        <v>14</v>
      </c>
      <c r="E862" s="96" t="s">
        <v>291</v>
      </c>
      <c r="F862" s="96" t="s">
        <v>1</v>
      </c>
      <c r="G862" s="97">
        <f>G863</f>
        <v>775157.35</v>
      </c>
      <c r="H862" s="97"/>
    </row>
    <row r="863" spans="1:8" ht="47.25" outlineLevel="7">
      <c r="A863" s="95" t="s">
        <v>700</v>
      </c>
      <c r="B863" s="96" t="s">
        <v>770</v>
      </c>
      <c r="C863" s="96" t="s">
        <v>242</v>
      </c>
      <c r="D863" s="96" t="s">
        <v>14</v>
      </c>
      <c r="E863" s="96" t="s">
        <v>291</v>
      </c>
      <c r="F863" s="96" t="s">
        <v>70</v>
      </c>
      <c r="G863" s="97">
        <v>775157.35</v>
      </c>
      <c r="H863" s="97"/>
    </row>
    <row r="864" spans="1:8" ht="31.5" outlineLevel="5">
      <c r="A864" s="95" t="s">
        <v>1142</v>
      </c>
      <c r="B864" s="96" t="s">
        <v>770</v>
      </c>
      <c r="C864" s="96" t="s">
        <v>242</v>
      </c>
      <c r="D864" s="96" t="s">
        <v>14</v>
      </c>
      <c r="E864" s="96" t="s">
        <v>292</v>
      </c>
      <c r="F864" s="96" t="s">
        <v>1</v>
      </c>
      <c r="G864" s="97">
        <f>G865</f>
        <v>1032524</v>
      </c>
      <c r="H864" s="97"/>
    </row>
    <row r="865" spans="1:8" ht="78.75" outlineLevel="6">
      <c r="A865" s="95" t="s">
        <v>435</v>
      </c>
      <c r="B865" s="96" t="s">
        <v>770</v>
      </c>
      <c r="C865" s="96" t="s">
        <v>242</v>
      </c>
      <c r="D865" s="96" t="s">
        <v>14</v>
      </c>
      <c r="E865" s="96" t="s">
        <v>293</v>
      </c>
      <c r="F865" s="96" t="s">
        <v>1</v>
      </c>
      <c r="G865" s="97">
        <f>G866</f>
        <v>1032524</v>
      </c>
      <c r="H865" s="97"/>
    </row>
    <row r="866" spans="1:8" ht="47.25" outlineLevel="7">
      <c r="A866" s="95" t="s">
        <v>700</v>
      </c>
      <c r="B866" s="96" t="s">
        <v>770</v>
      </c>
      <c r="C866" s="96" t="s">
        <v>242</v>
      </c>
      <c r="D866" s="96" t="s">
        <v>14</v>
      </c>
      <c r="E866" s="96" t="s">
        <v>293</v>
      </c>
      <c r="F866" s="96" t="s">
        <v>70</v>
      </c>
      <c r="G866" s="97">
        <v>1032524</v>
      </c>
      <c r="H866" s="97"/>
    </row>
    <row r="867" spans="1:8" s="94" customFormat="1" ht="47.25" outlineLevel="3">
      <c r="A867" s="91" t="s">
        <v>663</v>
      </c>
      <c r="B867" s="92" t="s">
        <v>770</v>
      </c>
      <c r="C867" s="92" t="s">
        <v>242</v>
      </c>
      <c r="D867" s="92" t="s">
        <v>14</v>
      </c>
      <c r="E867" s="92" t="s">
        <v>90</v>
      </c>
      <c r="F867" s="92" t="s">
        <v>1</v>
      </c>
      <c r="G867" s="93">
        <f>G868</f>
        <v>329179</v>
      </c>
      <c r="H867" s="93"/>
    </row>
    <row r="868" spans="1:8" s="94" customFormat="1" ht="47.25" outlineLevel="4">
      <c r="A868" s="91" t="s">
        <v>628</v>
      </c>
      <c r="B868" s="92" t="s">
        <v>770</v>
      </c>
      <c r="C868" s="92" t="s">
        <v>242</v>
      </c>
      <c r="D868" s="92" t="s">
        <v>14</v>
      </c>
      <c r="E868" s="92" t="s">
        <v>91</v>
      </c>
      <c r="F868" s="92" t="s">
        <v>1</v>
      </c>
      <c r="G868" s="93">
        <f>G869</f>
        <v>329179</v>
      </c>
      <c r="H868" s="93"/>
    </row>
    <row r="869" spans="1:8" ht="31.5" outlineLevel="5">
      <c r="A869" s="95" t="s">
        <v>1086</v>
      </c>
      <c r="B869" s="96" t="s">
        <v>770</v>
      </c>
      <c r="C869" s="96" t="s">
        <v>242</v>
      </c>
      <c r="D869" s="96" t="s">
        <v>14</v>
      </c>
      <c r="E869" s="96" t="s">
        <v>100</v>
      </c>
      <c r="F869" s="96" t="s">
        <v>1</v>
      </c>
      <c r="G869" s="97">
        <f>G870</f>
        <v>329179</v>
      </c>
      <c r="H869" s="97"/>
    </row>
    <row r="870" spans="1:8" ht="31.5" outlineLevel="6">
      <c r="A870" s="95" t="s">
        <v>444</v>
      </c>
      <c r="B870" s="96" t="s">
        <v>770</v>
      </c>
      <c r="C870" s="96" t="s">
        <v>242</v>
      </c>
      <c r="D870" s="96" t="s">
        <v>14</v>
      </c>
      <c r="E870" s="96" t="s">
        <v>101</v>
      </c>
      <c r="F870" s="96" t="s">
        <v>1</v>
      </c>
      <c r="G870" s="97">
        <f>G871</f>
        <v>329179</v>
      </c>
      <c r="H870" s="97"/>
    </row>
    <row r="871" spans="1:8" ht="47.25" outlineLevel="7">
      <c r="A871" s="95" t="s">
        <v>700</v>
      </c>
      <c r="B871" s="96" t="s">
        <v>770</v>
      </c>
      <c r="C871" s="96" t="s">
        <v>242</v>
      </c>
      <c r="D871" s="96" t="s">
        <v>14</v>
      </c>
      <c r="E871" s="96" t="s">
        <v>101</v>
      </c>
      <c r="F871" s="96" t="s">
        <v>70</v>
      </c>
      <c r="G871" s="97">
        <v>329179</v>
      </c>
      <c r="H871" s="97"/>
    </row>
    <row r="872" spans="1:8" s="94" customFormat="1" ht="15.75" outlineLevel="2">
      <c r="A872" s="91" t="s">
        <v>687</v>
      </c>
      <c r="B872" s="92" t="s">
        <v>770</v>
      </c>
      <c r="C872" s="92" t="s">
        <v>242</v>
      </c>
      <c r="D872" s="92" t="s">
        <v>242</v>
      </c>
      <c r="E872" s="92" t="s">
        <v>4</v>
      </c>
      <c r="F872" s="92" t="s">
        <v>1</v>
      </c>
      <c r="G872" s="93">
        <f>G873+G900</f>
        <v>20031010</v>
      </c>
      <c r="H872" s="93"/>
    </row>
    <row r="873" spans="1:8" s="94" customFormat="1" ht="63" outlineLevel="3">
      <c r="A873" s="91" t="s">
        <v>666</v>
      </c>
      <c r="B873" s="92" t="s">
        <v>770</v>
      </c>
      <c r="C873" s="92" t="s">
        <v>242</v>
      </c>
      <c r="D873" s="92" t="s">
        <v>242</v>
      </c>
      <c r="E873" s="92" t="s">
        <v>300</v>
      </c>
      <c r="F873" s="92" t="s">
        <v>1</v>
      </c>
      <c r="G873" s="93">
        <f>G874+G890</f>
        <v>19836072</v>
      </c>
      <c r="H873" s="93"/>
    </row>
    <row r="874" spans="1:8" s="94" customFormat="1" ht="31.5" outlineLevel="4">
      <c r="A874" s="91" t="s">
        <v>649</v>
      </c>
      <c r="B874" s="92" t="s">
        <v>770</v>
      </c>
      <c r="C874" s="92" t="s">
        <v>242</v>
      </c>
      <c r="D874" s="92" t="s">
        <v>242</v>
      </c>
      <c r="E874" s="92" t="s">
        <v>301</v>
      </c>
      <c r="F874" s="92" t="s">
        <v>1</v>
      </c>
      <c r="G874" s="93">
        <f>G875+G879+G884+G887</f>
        <v>846250</v>
      </c>
      <c r="H874" s="93"/>
    </row>
    <row r="875" spans="1:8" ht="47.25" outlineLevel="5">
      <c r="A875" s="95" t="s">
        <v>1168</v>
      </c>
      <c r="B875" s="96" t="s">
        <v>770</v>
      </c>
      <c r="C875" s="96" t="s">
        <v>242</v>
      </c>
      <c r="D875" s="96" t="s">
        <v>242</v>
      </c>
      <c r="E875" s="96" t="s">
        <v>302</v>
      </c>
      <c r="F875" s="96" t="s">
        <v>1</v>
      </c>
      <c r="G875" s="97">
        <f>G876</f>
        <v>436250</v>
      </c>
      <c r="H875" s="97"/>
    </row>
    <row r="876" spans="1:8" ht="31.5" outlineLevel="6">
      <c r="A876" s="95" t="s">
        <v>444</v>
      </c>
      <c r="B876" s="96" t="s">
        <v>770</v>
      </c>
      <c r="C876" s="96" t="s">
        <v>242</v>
      </c>
      <c r="D876" s="96" t="s">
        <v>242</v>
      </c>
      <c r="E876" s="96" t="s">
        <v>303</v>
      </c>
      <c r="F876" s="96" t="s">
        <v>1</v>
      </c>
      <c r="G876" s="97">
        <f>G878+G877</f>
        <v>436250</v>
      </c>
      <c r="H876" s="97"/>
    </row>
    <row r="877" spans="1:8" ht="31.5" outlineLevel="7">
      <c r="A877" s="95" t="s">
        <v>697</v>
      </c>
      <c r="B877" s="96" t="s">
        <v>770</v>
      </c>
      <c r="C877" s="96" t="s">
        <v>242</v>
      </c>
      <c r="D877" s="96" t="s">
        <v>242</v>
      </c>
      <c r="E877" s="96" t="s">
        <v>303</v>
      </c>
      <c r="F877" s="96" t="s">
        <v>17</v>
      </c>
      <c r="G877" s="97">
        <v>236250</v>
      </c>
      <c r="H877" s="97"/>
    </row>
    <row r="878" spans="1:8" ht="47.25" outlineLevel="7">
      <c r="A878" s="95" t="s">
        <v>700</v>
      </c>
      <c r="B878" s="96" t="s">
        <v>770</v>
      </c>
      <c r="C878" s="96" t="s">
        <v>242</v>
      </c>
      <c r="D878" s="96" t="s">
        <v>242</v>
      </c>
      <c r="E878" s="96" t="s">
        <v>303</v>
      </c>
      <c r="F878" s="96" t="s">
        <v>70</v>
      </c>
      <c r="G878" s="97">
        <v>200000</v>
      </c>
      <c r="H878" s="97"/>
    </row>
    <row r="879" spans="1:8" ht="78.75" outlineLevel="5">
      <c r="A879" s="95" t="s">
        <v>1169</v>
      </c>
      <c r="B879" s="96" t="s">
        <v>770</v>
      </c>
      <c r="C879" s="96" t="s">
        <v>242</v>
      </c>
      <c r="D879" s="96" t="s">
        <v>242</v>
      </c>
      <c r="E879" s="96" t="s">
        <v>304</v>
      </c>
      <c r="F879" s="96" t="s">
        <v>1</v>
      </c>
      <c r="G879" s="97">
        <f>G880</f>
        <v>105000</v>
      </c>
      <c r="H879" s="97"/>
    </row>
    <row r="880" spans="1:8" ht="31.5" outlineLevel="6">
      <c r="A880" s="95" t="s">
        <v>444</v>
      </c>
      <c r="B880" s="96" t="s">
        <v>770</v>
      </c>
      <c r="C880" s="96" t="s">
        <v>242</v>
      </c>
      <c r="D880" s="96" t="s">
        <v>242</v>
      </c>
      <c r="E880" s="96" t="s">
        <v>305</v>
      </c>
      <c r="F880" s="96" t="s">
        <v>1</v>
      </c>
      <c r="G880" s="97">
        <f>G883+G882+G881</f>
        <v>105000</v>
      </c>
      <c r="H880" s="97"/>
    </row>
    <row r="881" spans="1:8" ht="94.5" outlineLevel="7">
      <c r="A881" s="95" t="s">
        <v>712</v>
      </c>
      <c r="B881" s="96" t="s">
        <v>770</v>
      </c>
      <c r="C881" s="96" t="s">
        <v>242</v>
      </c>
      <c r="D881" s="96" t="s">
        <v>242</v>
      </c>
      <c r="E881" s="96" t="s">
        <v>305</v>
      </c>
      <c r="F881" s="96" t="s">
        <v>10</v>
      </c>
      <c r="G881" s="97">
        <v>30000</v>
      </c>
      <c r="H881" s="97"/>
    </row>
    <row r="882" spans="1:8" ht="31.5" outlineLevel="7">
      <c r="A882" s="95" t="s">
        <v>697</v>
      </c>
      <c r="B882" s="96" t="s">
        <v>770</v>
      </c>
      <c r="C882" s="96" t="s">
        <v>242</v>
      </c>
      <c r="D882" s="96" t="s">
        <v>242</v>
      </c>
      <c r="E882" s="96" t="s">
        <v>305</v>
      </c>
      <c r="F882" s="96" t="s">
        <v>17</v>
      </c>
      <c r="G882" s="97">
        <v>30000</v>
      </c>
      <c r="H882" s="97"/>
    </row>
    <row r="883" spans="1:8" ht="47.25" outlineLevel="7">
      <c r="A883" s="95" t="s">
        <v>700</v>
      </c>
      <c r="B883" s="96" t="s">
        <v>770</v>
      </c>
      <c r="C883" s="96" t="s">
        <v>242</v>
      </c>
      <c r="D883" s="96" t="s">
        <v>242</v>
      </c>
      <c r="E883" s="96" t="s">
        <v>305</v>
      </c>
      <c r="F883" s="96" t="s">
        <v>70</v>
      </c>
      <c r="G883" s="97">
        <v>45000</v>
      </c>
      <c r="H883" s="97"/>
    </row>
    <row r="884" spans="1:8" ht="31.5" outlineLevel="5">
      <c r="A884" s="95" t="s">
        <v>1170</v>
      </c>
      <c r="B884" s="96" t="s">
        <v>770</v>
      </c>
      <c r="C884" s="96" t="s">
        <v>242</v>
      </c>
      <c r="D884" s="96" t="s">
        <v>242</v>
      </c>
      <c r="E884" s="96" t="s">
        <v>306</v>
      </c>
      <c r="F884" s="96" t="s">
        <v>1</v>
      </c>
      <c r="G884" s="97">
        <f>G885</f>
        <v>5000</v>
      </c>
      <c r="H884" s="97"/>
    </row>
    <row r="885" spans="1:8" ht="31.5" outlineLevel="6">
      <c r="A885" s="95" t="s">
        <v>444</v>
      </c>
      <c r="B885" s="96" t="s">
        <v>770</v>
      </c>
      <c r="C885" s="96" t="s">
        <v>242</v>
      </c>
      <c r="D885" s="96" t="s">
        <v>242</v>
      </c>
      <c r="E885" s="96" t="s">
        <v>307</v>
      </c>
      <c r="F885" s="96" t="s">
        <v>1</v>
      </c>
      <c r="G885" s="97">
        <f>G886</f>
        <v>5000</v>
      </c>
      <c r="H885" s="97"/>
    </row>
    <row r="886" spans="1:8" ht="31.5" outlineLevel="7">
      <c r="A886" s="95" t="s">
        <v>697</v>
      </c>
      <c r="B886" s="96" t="s">
        <v>770</v>
      </c>
      <c r="C886" s="96" t="s">
        <v>242</v>
      </c>
      <c r="D886" s="96" t="s">
        <v>242</v>
      </c>
      <c r="E886" s="96" t="s">
        <v>307</v>
      </c>
      <c r="F886" s="96" t="s">
        <v>17</v>
      </c>
      <c r="G886" s="97">
        <v>5000</v>
      </c>
      <c r="H886" s="97"/>
    </row>
    <row r="887" spans="1:8" ht="47.25" outlineLevel="5">
      <c r="A887" s="95" t="s">
        <v>1171</v>
      </c>
      <c r="B887" s="96" t="s">
        <v>770</v>
      </c>
      <c r="C887" s="96" t="s">
        <v>242</v>
      </c>
      <c r="D887" s="96" t="s">
        <v>242</v>
      </c>
      <c r="E887" s="96" t="s">
        <v>308</v>
      </c>
      <c r="F887" s="96" t="s">
        <v>1</v>
      </c>
      <c r="G887" s="97">
        <f>G888</f>
        <v>300000</v>
      </c>
      <c r="H887" s="97"/>
    </row>
    <row r="888" spans="1:8" ht="31.5" outlineLevel="6">
      <c r="A888" s="95" t="s">
        <v>472</v>
      </c>
      <c r="B888" s="96" t="s">
        <v>770</v>
      </c>
      <c r="C888" s="96" t="s">
        <v>242</v>
      </c>
      <c r="D888" s="96" t="s">
        <v>242</v>
      </c>
      <c r="E888" s="96" t="s">
        <v>309</v>
      </c>
      <c r="F888" s="96" t="s">
        <v>1</v>
      </c>
      <c r="G888" s="97">
        <f>G889</f>
        <v>300000</v>
      </c>
      <c r="H888" s="97"/>
    </row>
    <row r="889" spans="1:8" ht="31.5" outlineLevel="7">
      <c r="A889" s="95" t="s">
        <v>698</v>
      </c>
      <c r="B889" s="96" t="s">
        <v>770</v>
      </c>
      <c r="C889" s="96" t="s">
        <v>242</v>
      </c>
      <c r="D889" s="96" t="s">
        <v>242</v>
      </c>
      <c r="E889" s="96" t="s">
        <v>309</v>
      </c>
      <c r="F889" s="96" t="s">
        <v>47</v>
      </c>
      <c r="G889" s="97">
        <v>300000</v>
      </c>
      <c r="H889" s="97"/>
    </row>
    <row r="890" spans="1:8" s="94" customFormat="1" ht="31.5" outlineLevel="4">
      <c r="A890" s="91" t="s">
        <v>650</v>
      </c>
      <c r="B890" s="92" t="s">
        <v>770</v>
      </c>
      <c r="C890" s="92" t="s">
        <v>242</v>
      </c>
      <c r="D890" s="92" t="s">
        <v>242</v>
      </c>
      <c r="E890" s="92" t="s">
        <v>310</v>
      </c>
      <c r="F890" s="92" t="s">
        <v>1</v>
      </c>
      <c r="G890" s="93">
        <f>G891+G894+G897</f>
        <v>18989822</v>
      </c>
      <c r="H890" s="93"/>
    </row>
    <row r="891" spans="1:8" ht="94.5" outlineLevel="5">
      <c r="A891" s="95" t="s">
        <v>1172</v>
      </c>
      <c r="B891" s="96" t="s">
        <v>770</v>
      </c>
      <c r="C891" s="96" t="s">
        <v>242</v>
      </c>
      <c r="D891" s="96" t="s">
        <v>242</v>
      </c>
      <c r="E891" s="96" t="s">
        <v>311</v>
      </c>
      <c r="F891" s="96" t="s">
        <v>1</v>
      </c>
      <c r="G891" s="97">
        <f>G892</f>
        <v>75972</v>
      </c>
      <c r="H891" s="97"/>
    </row>
    <row r="892" spans="1:8" ht="78.75" outlineLevel="6">
      <c r="A892" s="95" t="s">
        <v>446</v>
      </c>
      <c r="B892" s="96" t="s">
        <v>770</v>
      </c>
      <c r="C892" s="96" t="s">
        <v>242</v>
      </c>
      <c r="D892" s="96" t="s">
        <v>242</v>
      </c>
      <c r="E892" s="96" t="s">
        <v>312</v>
      </c>
      <c r="F892" s="96" t="s">
        <v>1</v>
      </c>
      <c r="G892" s="97">
        <f>G893</f>
        <v>75972</v>
      </c>
      <c r="H892" s="97"/>
    </row>
    <row r="893" spans="1:8" ht="47.25" outlineLevel="7">
      <c r="A893" s="95" t="s">
        <v>700</v>
      </c>
      <c r="B893" s="96" t="s">
        <v>770</v>
      </c>
      <c r="C893" s="96" t="s">
        <v>242</v>
      </c>
      <c r="D893" s="96" t="s">
        <v>242</v>
      </c>
      <c r="E893" s="96" t="s">
        <v>312</v>
      </c>
      <c r="F893" s="96" t="s">
        <v>70</v>
      </c>
      <c r="G893" s="97">
        <v>75972</v>
      </c>
      <c r="H893" s="97"/>
    </row>
    <row r="894" spans="1:8" ht="126" outlineLevel="5">
      <c r="A894" s="95" t="s">
        <v>1173</v>
      </c>
      <c r="B894" s="96" t="s">
        <v>770</v>
      </c>
      <c r="C894" s="96" t="s">
        <v>242</v>
      </c>
      <c r="D894" s="96" t="s">
        <v>242</v>
      </c>
      <c r="E894" s="96" t="s">
        <v>313</v>
      </c>
      <c r="F894" s="96" t="s">
        <v>1</v>
      </c>
      <c r="G894" s="97">
        <f>G895</f>
        <v>18708017</v>
      </c>
      <c r="H894" s="97"/>
    </row>
    <row r="895" spans="1:8" ht="78.75" outlineLevel="6">
      <c r="A895" s="95" t="s">
        <v>446</v>
      </c>
      <c r="B895" s="96" t="s">
        <v>770</v>
      </c>
      <c r="C895" s="96" t="s">
        <v>242</v>
      </c>
      <c r="D895" s="96" t="s">
        <v>242</v>
      </c>
      <c r="E895" s="96" t="s">
        <v>314</v>
      </c>
      <c r="F895" s="96" t="s">
        <v>1</v>
      </c>
      <c r="G895" s="97">
        <f>G896</f>
        <v>18708017</v>
      </c>
      <c r="H895" s="97"/>
    </row>
    <row r="896" spans="1:8" ht="47.25" outlineLevel="7">
      <c r="A896" s="95" t="s">
        <v>700</v>
      </c>
      <c r="B896" s="96" t="s">
        <v>770</v>
      </c>
      <c r="C896" s="96" t="s">
        <v>242</v>
      </c>
      <c r="D896" s="96" t="s">
        <v>242</v>
      </c>
      <c r="E896" s="96" t="s">
        <v>314</v>
      </c>
      <c r="F896" s="96" t="s">
        <v>70</v>
      </c>
      <c r="G896" s="97">
        <v>18708017</v>
      </c>
      <c r="H896" s="97"/>
    </row>
    <row r="897" spans="1:8" ht="31.5" outlineLevel="5">
      <c r="A897" s="95" t="s">
        <v>1142</v>
      </c>
      <c r="B897" s="96" t="s">
        <v>770</v>
      </c>
      <c r="C897" s="96" t="s">
        <v>242</v>
      </c>
      <c r="D897" s="96" t="s">
        <v>242</v>
      </c>
      <c r="E897" s="96" t="s">
        <v>315</v>
      </c>
      <c r="F897" s="96" t="s">
        <v>1</v>
      </c>
      <c r="G897" s="97">
        <f>G898</f>
        <v>205833</v>
      </c>
      <c r="H897" s="97"/>
    </row>
    <row r="898" spans="1:8" ht="78.75" outlineLevel="6">
      <c r="A898" s="95" t="s">
        <v>435</v>
      </c>
      <c r="B898" s="96" t="s">
        <v>770</v>
      </c>
      <c r="C898" s="96" t="s">
        <v>242</v>
      </c>
      <c r="D898" s="96" t="s">
        <v>242</v>
      </c>
      <c r="E898" s="96" t="s">
        <v>316</v>
      </c>
      <c r="F898" s="96" t="s">
        <v>1</v>
      </c>
      <c r="G898" s="97">
        <f>G899</f>
        <v>205833</v>
      </c>
      <c r="H898" s="97"/>
    </row>
    <row r="899" spans="1:8" ht="47.25" outlineLevel="7">
      <c r="A899" s="95" t="s">
        <v>700</v>
      </c>
      <c r="B899" s="96" t="s">
        <v>770</v>
      </c>
      <c r="C899" s="96" t="s">
        <v>242</v>
      </c>
      <c r="D899" s="96" t="s">
        <v>242</v>
      </c>
      <c r="E899" s="96" t="s">
        <v>316</v>
      </c>
      <c r="F899" s="96" t="s">
        <v>70</v>
      </c>
      <c r="G899" s="97">
        <v>205833</v>
      </c>
      <c r="H899" s="97"/>
    </row>
    <row r="900" spans="1:8" s="94" customFormat="1" ht="47.25" outlineLevel="3">
      <c r="A900" s="91" t="s">
        <v>663</v>
      </c>
      <c r="B900" s="92" t="s">
        <v>770</v>
      </c>
      <c r="C900" s="92" t="s">
        <v>242</v>
      </c>
      <c r="D900" s="92" t="s">
        <v>242</v>
      </c>
      <c r="E900" s="92" t="s">
        <v>90</v>
      </c>
      <c r="F900" s="92" t="s">
        <v>1</v>
      </c>
      <c r="G900" s="93">
        <f>G901</f>
        <v>194938</v>
      </c>
      <c r="H900" s="93"/>
    </row>
    <row r="901" spans="1:8" s="94" customFormat="1" ht="47.25" outlineLevel="4">
      <c r="A901" s="91" t="s">
        <v>628</v>
      </c>
      <c r="B901" s="92" t="s">
        <v>770</v>
      </c>
      <c r="C901" s="92" t="s">
        <v>242</v>
      </c>
      <c r="D901" s="92" t="s">
        <v>242</v>
      </c>
      <c r="E901" s="92" t="s">
        <v>91</v>
      </c>
      <c r="F901" s="92" t="s">
        <v>1</v>
      </c>
      <c r="G901" s="93">
        <f>G902</f>
        <v>194938</v>
      </c>
      <c r="H901" s="93"/>
    </row>
    <row r="902" spans="1:8" ht="31.5" outlineLevel="5">
      <c r="A902" s="95" t="s">
        <v>1086</v>
      </c>
      <c r="B902" s="96" t="s">
        <v>770</v>
      </c>
      <c r="C902" s="96" t="s">
        <v>242</v>
      </c>
      <c r="D902" s="96" t="s">
        <v>242</v>
      </c>
      <c r="E902" s="96" t="s">
        <v>100</v>
      </c>
      <c r="F902" s="96" t="s">
        <v>1</v>
      </c>
      <c r="G902" s="97">
        <f>G903</f>
        <v>194938</v>
      </c>
      <c r="H902" s="97"/>
    </row>
    <row r="903" spans="1:8" ht="31.5" outlineLevel="6">
      <c r="A903" s="95" t="s">
        <v>444</v>
      </c>
      <c r="B903" s="96" t="s">
        <v>770</v>
      </c>
      <c r="C903" s="96" t="s">
        <v>242</v>
      </c>
      <c r="D903" s="96" t="s">
        <v>242</v>
      </c>
      <c r="E903" s="96" t="s">
        <v>101</v>
      </c>
      <c r="F903" s="96" t="s">
        <v>1</v>
      </c>
      <c r="G903" s="97">
        <f>G904</f>
        <v>194938</v>
      </c>
      <c r="H903" s="97"/>
    </row>
    <row r="904" spans="1:8" ht="47.25" outlineLevel="7">
      <c r="A904" s="95" t="s">
        <v>700</v>
      </c>
      <c r="B904" s="96" t="s">
        <v>770</v>
      </c>
      <c r="C904" s="96" t="s">
        <v>242</v>
      </c>
      <c r="D904" s="96" t="s">
        <v>242</v>
      </c>
      <c r="E904" s="96" t="s">
        <v>101</v>
      </c>
      <c r="F904" s="96" t="s">
        <v>70</v>
      </c>
      <c r="G904" s="97">
        <v>194938</v>
      </c>
      <c r="H904" s="97"/>
    </row>
    <row r="905" spans="1:8" s="94" customFormat="1" ht="15.75" outlineLevel="1">
      <c r="A905" s="91" t="s">
        <v>706</v>
      </c>
      <c r="B905" s="92" t="s">
        <v>770</v>
      </c>
      <c r="C905" s="92" t="s">
        <v>165</v>
      </c>
      <c r="D905" s="92" t="s">
        <v>3</v>
      </c>
      <c r="E905" s="92" t="s">
        <v>4</v>
      </c>
      <c r="F905" s="92" t="s">
        <v>1</v>
      </c>
      <c r="G905" s="93">
        <f>G906</f>
        <v>213582705.74</v>
      </c>
      <c r="H905" s="93">
        <f>H906</f>
        <v>17993119.52</v>
      </c>
    </row>
    <row r="906" spans="1:8" s="94" customFormat="1" ht="15.75" outlineLevel="2">
      <c r="A906" s="91" t="s">
        <v>689</v>
      </c>
      <c r="B906" s="92" t="s">
        <v>770</v>
      </c>
      <c r="C906" s="92" t="s">
        <v>165</v>
      </c>
      <c r="D906" s="92" t="s">
        <v>2</v>
      </c>
      <c r="E906" s="92" t="s">
        <v>4</v>
      </c>
      <c r="F906" s="92" t="s">
        <v>1</v>
      </c>
      <c r="G906" s="93">
        <f>G907+G913+G974</f>
        <v>213582705.74</v>
      </c>
      <c r="H906" s="93">
        <f>H913</f>
        <v>17993119.52</v>
      </c>
    </row>
    <row r="907" spans="1:8" s="94" customFormat="1" ht="63" outlineLevel="4">
      <c r="A907" s="91" t="s">
        <v>623</v>
      </c>
      <c r="B907" s="92" t="s">
        <v>770</v>
      </c>
      <c r="C907" s="92" t="s">
        <v>165</v>
      </c>
      <c r="D907" s="92" t="s">
        <v>2</v>
      </c>
      <c r="E907" s="92" t="s">
        <v>67</v>
      </c>
      <c r="F907" s="92" t="s">
        <v>1</v>
      </c>
      <c r="G907" s="93">
        <f>G908</f>
        <v>609776.79</v>
      </c>
      <c r="H907" s="93"/>
    </row>
    <row r="908" spans="1:8" ht="63" outlineLevel="5">
      <c r="A908" s="95" t="s">
        <v>1207</v>
      </c>
      <c r="B908" s="96" t="s">
        <v>770</v>
      </c>
      <c r="C908" s="96" t="s">
        <v>165</v>
      </c>
      <c r="D908" s="96" t="s">
        <v>2</v>
      </c>
      <c r="E908" s="96" t="s">
        <v>335</v>
      </c>
      <c r="F908" s="96" t="s">
        <v>1</v>
      </c>
      <c r="G908" s="97">
        <f>G909+G911</f>
        <v>609776.79</v>
      </c>
      <c r="H908" s="97"/>
    </row>
    <row r="909" spans="1:8" ht="31.5" outlineLevel="6">
      <c r="A909" s="95" t="s">
        <v>459</v>
      </c>
      <c r="B909" s="96" t="s">
        <v>770</v>
      </c>
      <c r="C909" s="96" t="s">
        <v>165</v>
      </c>
      <c r="D909" s="96" t="s">
        <v>2</v>
      </c>
      <c r="E909" s="96" t="s">
        <v>336</v>
      </c>
      <c r="F909" s="96" t="s">
        <v>1</v>
      </c>
      <c r="G909" s="97">
        <f>G910</f>
        <v>491531.49</v>
      </c>
      <c r="H909" s="97"/>
    </row>
    <row r="910" spans="1:8" ht="47.25" outlineLevel="7">
      <c r="A910" s="95" t="s">
        <v>700</v>
      </c>
      <c r="B910" s="96" t="s">
        <v>770</v>
      </c>
      <c r="C910" s="96" t="s">
        <v>165</v>
      </c>
      <c r="D910" s="96" t="s">
        <v>2</v>
      </c>
      <c r="E910" s="96" t="s">
        <v>336</v>
      </c>
      <c r="F910" s="96" t="s">
        <v>70</v>
      </c>
      <c r="G910" s="97">
        <v>491531.49</v>
      </c>
      <c r="H910" s="97"/>
    </row>
    <row r="911" spans="1:8" ht="31.5" outlineLevel="6">
      <c r="A911" s="95" t="s">
        <v>444</v>
      </c>
      <c r="B911" s="96" t="s">
        <v>770</v>
      </c>
      <c r="C911" s="96" t="s">
        <v>165</v>
      </c>
      <c r="D911" s="96" t="s">
        <v>2</v>
      </c>
      <c r="E911" s="96" t="s">
        <v>337</v>
      </c>
      <c r="F911" s="96" t="s">
        <v>1</v>
      </c>
      <c r="G911" s="97">
        <f>G912</f>
        <v>118245.3</v>
      </c>
      <c r="H911" s="97"/>
    </row>
    <row r="912" spans="1:8" ht="47.25" outlineLevel="7">
      <c r="A912" s="95" t="s">
        <v>700</v>
      </c>
      <c r="B912" s="96" t="s">
        <v>770</v>
      </c>
      <c r="C912" s="96" t="s">
        <v>165</v>
      </c>
      <c r="D912" s="96" t="s">
        <v>2</v>
      </c>
      <c r="E912" s="96" t="s">
        <v>337</v>
      </c>
      <c r="F912" s="96" t="s">
        <v>70</v>
      </c>
      <c r="G912" s="97">
        <v>118245.3</v>
      </c>
      <c r="H912" s="97"/>
    </row>
    <row r="913" spans="1:8" s="94" customFormat="1" ht="63" outlineLevel="3">
      <c r="A913" s="91" t="s">
        <v>665</v>
      </c>
      <c r="B913" s="92" t="s">
        <v>770</v>
      </c>
      <c r="C913" s="92" t="s">
        <v>165</v>
      </c>
      <c r="D913" s="92" t="s">
        <v>2</v>
      </c>
      <c r="E913" s="92" t="s">
        <v>282</v>
      </c>
      <c r="F913" s="92" t="s">
        <v>1</v>
      </c>
      <c r="G913" s="93">
        <f>G914+G929+G949+G970</f>
        <v>211964725.95000002</v>
      </c>
      <c r="H913" s="93">
        <f>H914+H929+H949</f>
        <v>17993119.52</v>
      </c>
    </row>
    <row r="914" spans="1:8" s="94" customFormat="1" ht="47.25" outlineLevel="4">
      <c r="A914" s="91" t="s">
        <v>647</v>
      </c>
      <c r="B914" s="92" t="s">
        <v>770</v>
      </c>
      <c r="C914" s="92" t="s">
        <v>165</v>
      </c>
      <c r="D914" s="92" t="s">
        <v>2</v>
      </c>
      <c r="E914" s="92" t="s">
        <v>283</v>
      </c>
      <c r="F914" s="92" t="s">
        <v>1</v>
      </c>
      <c r="G914" s="93">
        <f>G915+G919+G926</f>
        <v>122805861.71000001</v>
      </c>
      <c r="H914" s="93">
        <f>H919</f>
        <v>11540400.52</v>
      </c>
    </row>
    <row r="915" spans="1:8" ht="47.25" outlineLevel="5">
      <c r="A915" s="95" t="s">
        <v>1174</v>
      </c>
      <c r="B915" s="96" t="s">
        <v>770</v>
      </c>
      <c r="C915" s="96" t="s">
        <v>165</v>
      </c>
      <c r="D915" s="96" t="s">
        <v>2</v>
      </c>
      <c r="E915" s="96" t="s">
        <v>338</v>
      </c>
      <c r="F915" s="96" t="s">
        <v>1</v>
      </c>
      <c r="G915" s="97">
        <f>G916</f>
        <v>4923720</v>
      </c>
      <c r="H915" s="97"/>
    </row>
    <row r="916" spans="1:8" ht="31.5" outlineLevel="6">
      <c r="A916" s="95" t="s">
        <v>444</v>
      </c>
      <c r="B916" s="96" t="s">
        <v>770</v>
      </c>
      <c r="C916" s="96" t="s">
        <v>165</v>
      </c>
      <c r="D916" s="96" t="s">
        <v>2</v>
      </c>
      <c r="E916" s="96" t="s">
        <v>339</v>
      </c>
      <c r="F916" s="96" t="s">
        <v>1</v>
      </c>
      <c r="G916" s="97">
        <f>G917+G918</f>
        <v>4923720</v>
      </c>
      <c r="H916" s="97"/>
    </row>
    <row r="917" spans="1:8" ht="31.5" outlineLevel="7">
      <c r="A917" s="95" t="s">
        <v>697</v>
      </c>
      <c r="B917" s="96" t="s">
        <v>770</v>
      </c>
      <c r="C917" s="96" t="s">
        <v>165</v>
      </c>
      <c r="D917" s="96" t="s">
        <v>2</v>
      </c>
      <c r="E917" s="96" t="s">
        <v>339</v>
      </c>
      <c r="F917" s="96" t="s">
        <v>17</v>
      </c>
      <c r="G917" s="97">
        <f>2262720-750000</f>
        <v>1512720</v>
      </c>
      <c r="H917" s="97"/>
    </row>
    <row r="918" spans="1:8" ht="47.25" outlineLevel="7">
      <c r="A918" s="95" t="s">
        <v>700</v>
      </c>
      <c r="B918" s="96" t="s">
        <v>770</v>
      </c>
      <c r="C918" s="96" t="s">
        <v>165</v>
      </c>
      <c r="D918" s="96" t="s">
        <v>2</v>
      </c>
      <c r="E918" s="96" t="s">
        <v>339</v>
      </c>
      <c r="F918" s="96" t="s">
        <v>70</v>
      </c>
      <c r="G918" s="97">
        <f>2661000+750000</f>
        <v>3411000</v>
      </c>
      <c r="H918" s="97"/>
    </row>
    <row r="919" spans="1:8" ht="47.25" outlineLevel="5">
      <c r="A919" s="95" t="s">
        <v>1175</v>
      </c>
      <c r="B919" s="96" t="s">
        <v>770</v>
      </c>
      <c r="C919" s="96" t="s">
        <v>165</v>
      </c>
      <c r="D919" s="96" t="s">
        <v>2</v>
      </c>
      <c r="E919" s="96" t="s">
        <v>340</v>
      </c>
      <c r="F919" s="96" t="s">
        <v>1</v>
      </c>
      <c r="G919" s="97">
        <f>G920+G922+G924</f>
        <v>116631059.71000001</v>
      </c>
      <c r="H919" s="97">
        <f>H922</f>
        <v>11540400.52</v>
      </c>
    </row>
    <row r="920" spans="1:8" ht="78.75" outlineLevel="6">
      <c r="A920" s="95" t="s">
        <v>446</v>
      </c>
      <c r="B920" s="96" t="s">
        <v>770</v>
      </c>
      <c r="C920" s="96" t="s">
        <v>165</v>
      </c>
      <c r="D920" s="96" t="s">
        <v>2</v>
      </c>
      <c r="E920" s="96" t="s">
        <v>341</v>
      </c>
      <c r="F920" s="96" t="s">
        <v>1</v>
      </c>
      <c r="G920" s="97">
        <f>G921</f>
        <v>98897170.43</v>
      </c>
      <c r="H920" s="97"/>
    </row>
    <row r="921" spans="1:8" ht="47.25" outlineLevel="7">
      <c r="A921" s="95" t="s">
        <v>700</v>
      </c>
      <c r="B921" s="96" t="s">
        <v>770</v>
      </c>
      <c r="C921" s="96" t="s">
        <v>165</v>
      </c>
      <c r="D921" s="96" t="s">
        <v>2</v>
      </c>
      <c r="E921" s="96" t="s">
        <v>341</v>
      </c>
      <c r="F921" s="96" t="s">
        <v>70</v>
      </c>
      <c r="G921" s="97">
        <v>98897170.43</v>
      </c>
      <c r="H921" s="97"/>
    </row>
    <row r="922" spans="1:8" ht="78.75" outlineLevel="6">
      <c r="A922" s="95" t="s">
        <v>468</v>
      </c>
      <c r="B922" s="96" t="s">
        <v>770</v>
      </c>
      <c r="C922" s="96" t="s">
        <v>165</v>
      </c>
      <c r="D922" s="96" t="s">
        <v>2</v>
      </c>
      <c r="E922" s="96" t="s">
        <v>342</v>
      </c>
      <c r="F922" s="96" t="s">
        <v>1</v>
      </c>
      <c r="G922" s="97">
        <f>G923</f>
        <v>11540400.52</v>
      </c>
      <c r="H922" s="97">
        <f>H923</f>
        <v>11540400.52</v>
      </c>
    </row>
    <row r="923" spans="1:8" ht="47.25" outlineLevel="7">
      <c r="A923" s="95" t="s">
        <v>700</v>
      </c>
      <c r="B923" s="96" t="s">
        <v>770</v>
      </c>
      <c r="C923" s="96" t="s">
        <v>165</v>
      </c>
      <c r="D923" s="96" t="s">
        <v>2</v>
      </c>
      <c r="E923" s="96" t="s">
        <v>342</v>
      </c>
      <c r="F923" s="96" t="s">
        <v>70</v>
      </c>
      <c r="G923" s="97">
        <v>11540400.52</v>
      </c>
      <c r="H923" s="97">
        <f>G923</f>
        <v>11540400.52</v>
      </c>
    </row>
    <row r="924" spans="1:8" ht="78.75" outlineLevel="6">
      <c r="A924" s="95" t="s">
        <v>468</v>
      </c>
      <c r="B924" s="96" t="s">
        <v>770</v>
      </c>
      <c r="C924" s="96" t="s">
        <v>165</v>
      </c>
      <c r="D924" s="96" t="s">
        <v>2</v>
      </c>
      <c r="E924" s="96" t="s">
        <v>343</v>
      </c>
      <c r="F924" s="96" t="s">
        <v>1</v>
      </c>
      <c r="G924" s="97">
        <f>G925</f>
        <v>6193488.76</v>
      </c>
      <c r="H924" s="97"/>
    </row>
    <row r="925" spans="1:8" ht="47.25" outlineLevel="7">
      <c r="A925" s="95" t="s">
        <v>700</v>
      </c>
      <c r="B925" s="96" t="s">
        <v>770</v>
      </c>
      <c r="C925" s="96" t="s">
        <v>165</v>
      </c>
      <c r="D925" s="96" t="s">
        <v>2</v>
      </c>
      <c r="E925" s="96" t="s">
        <v>343</v>
      </c>
      <c r="F925" s="96" t="s">
        <v>70</v>
      </c>
      <c r="G925" s="97">
        <v>6193488.76</v>
      </c>
      <c r="H925" s="97"/>
    </row>
    <row r="926" spans="1:8" ht="31.5" outlineLevel="5">
      <c r="A926" s="95" t="s">
        <v>1142</v>
      </c>
      <c r="B926" s="96" t="s">
        <v>770</v>
      </c>
      <c r="C926" s="96" t="s">
        <v>165</v>
      </c>
      <c r="D926" s="96" t="s">
        <v>2</v>
      </c>
      <c r="E926" s="96" t="s">
        <v>344</v>
      </c>
      <c r="F926" s="96" t="s">
        <v>1</v>
      </c>
      <c r="G926" s="97">
        <f>G927</f>
        <v>1251082</v>
      </c>
      <c r="H926" s="97"/>
    </row>
    <row r="927" spans="1:8" ht="78.75" outlineLevel="6">
      <c r="A927" s="95" t="s">
        <v>435</v>
      </c>
      <c r="B927" s="96" t="s">
        <v>770</v>
      </c>
      <c r="C927" s="96" t="s">
        <v>165</v>
      </c>
      <c r="D927" s="96" t="s">
        <v>2</v>
      </c>
      <c r="E927" s="96" t="s">
        <v>345</v>
      </c>
      <c r="F927" s="96" t="s">
        <v>1</v>
      </c>
      <c r="G927" s="97">
        <f>G928</f>
        <v>1251082</v>
      </c>
      <c r="H927" s="97"/>
    </row>
    <row r="928" spans="1:8" ht="47.25" outlineLevel="7">
      <c r="A928" s="95" t="s">
        <v>700</v>
      </c>
      <c r="B928" s="96" t="s">
        <v>770</v>
      </c>
      <c r="C928" s="96" t="s">
        <v>165</v>
      </c>
      <c r="D928" s="96" t="s">
        <v>2</v>
      </c>
      <c r="E928" s="96" t="s">
        <v>345</v>
      </c>
      <c r="F928" s="96" t="s">
        <v>70</v>
      </c>
      <c r="G928" s="97">
        <v>1251082</v>
      </c>
      <c r="H928" s="97"/>
    </row>
    <row r="929" spans="1:8" s="94" customFormat="1" ht="31.5" outlineLevel="4">
      <c r="A929" s="91" t="s">
        <v>654</v>
      </c>
      <c r="B929" s="92" t="s">
        <v>770</v>
      </c>
      <c r="C929" s="92" t="s">
        <v>165</v>
      </c>
      <c r="D929" s="92" t="s">
        <v>2</v>
      </c>
      <c r="E929" s="92" t="s">
        <v>346</v>
      </c>
      <c r="F929" s="92" t="s">
        <v>1</v>
      </c>
      <c r="G929" s="93">
        <f>G930+G937+G940+G943+G946</f>
        <v>55011520.43</v>
      </c>
      <c r="H929" s="93">
        <f>H930</f>
        <v>5135772.78</v>
      </c>
    </row>
    <row r="930" spans="1:8" ht="47.25" outlineLevel="5">
      <c r="A930" s="95" t="s">
        <v>1176</v>
      </c>
      <c r="B930" s="96" t="s">
        <v>770</v>
      </c>
      <c r="C930" s="96" t="s">
        <v>165</v>
      </c>
      <c r="D930" s="96" t="s">
        <v>2</v>
      </c>
      <c r="E930" s="96" t="s">
        <v>347</v>
      </c>
      <c r="F930" s="96" t="s">
        <v>1</v>
      </c>
      <c r="G930" s="97">
        <f>G931+G933+G935</f>
        <v>44562339.87</v>
      </c>
      <c r="H930" s="97">
        <f>H933</f>
        <v>5135772.78</v>
      </c>
    </row>
    <row r="931" spans="1:8" ht="78.75" outlineLevel="6">
      <c r="A931" s="95" t="s">
        <v>446</v>
      </c>
      <c r="B931" s="96" t="s">
        <v>770</v>
      </c>
      <c r="C931" s="96" t="s">
        <v>165</v>
      </c>
      <c r="D931" s="96" t="s">
        <v>2</v>
      </c>
      <c r="E931" s="96" t="s">
        <v>348</v>
      </c>
      <c r="F931" s="96" t="s">
        <v>1</v>
      </c>
      <c r="G931" s="97">
        <f>G932</f>
        <v>37937563.69</v>
      </c>
      <c r="H931" s="97"/>
    </row>
    <row r="932" spans="1:8" ht="47.25" outlineLevel="7">
      <c r="A932" s="95" t="s">
        <v>700</v>
      </c>
      <c r="B932" s="96" t="s">
        <v>770</v>
      </c>
      <c r="C932" s="96" t="s">
        <v>165</v>
      </c>
      <c r="D932" s="96" t="s">
        <v>2</v>
      </c>
      <c r="E932" s="96" t="s">
        <v>348</v>
      </c>
      <c r="F932" s="96" t="s">
        <v>70</v>
      </c>
      <c r="G932" s="97">
        <v>37937563.69</v>
      </c>
      <c r="H932" s="97"/>
    </row>
    <row r="933" spans="1:8" ht="78.75" outlineLevel="6">
      <c r="A933" s="95" t="s">
        <v>468</v>
      </c>
      <c r="B933" s="96" t="s">
        <v>770</v>
      </c>
      <c r="C933" s="96" t="s">
        <v>165</v>
      </c>
      <c r="D933" s="96" t="s">
        <v>2</v>
      </c>
      <c r="E933" s="96" t="s">
        <v>349</v>
      </c>
      <c r="F933" s="96" t="s">
        <v>1</v>
      </c>
      <c r="G933" s="97">
        <f>G934</f>
        <v>5135772.78</v>
      </c>
      <c r="H933" s="97">
        <f>H934</f>
        <v>5135772.78</v>
      </c>
    </row>
    <row r="934" spans="1:8" ht="47.25" outlineLevel="7">
      <c r="A934" s="95" t="s">
        <v>700</v>
      </c>
      <c r="B934" s="96" t="s">
        <v>770</v>
      </c>
      <c r="C934" s="96" t="s">
        <v>165</v>
      </c>
      <c r="D934" s="96" t="s">
        <v>2</v>
      </c>
      <c r="E934" s="96" t="s">
        <v>349</v>
      </c>
      <c r="F934" s="96" t="s">
        <v>70</v>
      </c>
      <c r="G934" s="97">
        <v>5135772.78</v>
      </c>
      <c r="H934" s="97">
        <f>G934</f>
        <v>5135772.78</v>
      </c>
    </row>
    <row r="935" spans="1:8" ht="78.75" outlineLevel="6">
      <c r="A935" s="95" t="s">
        <v>468</v>
      </c>
      <c r="B935" s="96" t="s">
        <v>770</v>
      </c>
      <c r="C935" s="96" t="s">
        <v>165</v>
      </c>
      <c r="D935" s="96" t="s">
        <v>2</v>
      </c>
      <c r="E935" s="96" t="s">
        <v>350</v>
      </c>
      <c r="F935" s="96" t="s">
        <v>1</v>
      </c>
      <c r="G935" s="97">
        <f>G936</f>
        <v>1489003.4</v>
      </c>
      <c r="H935" s="97"/>
    </row>
    <row r="936" spans="1:8" ht="47.25" outlineLevel="7">
      <c r="A936" s="95" t="s">
        <v>700</v>
      </c>
      <c r="B936" s="96" t="s">
        <v>770</v>
      </c>
      <c r="C936" s="96" t="s">
        <v>165</v>
      </c>
      <c r="D936" s="96" t="s">
        <v>2</v>
      </c>
      <c r="E936" s="96" t="s">
        <v>350</v>
      </c>
      <c r="F936" s="96" t="s">
        <v>70</v>
      </c>
      <c r="G936" s="97">
        <v>1489003.4</v>
      </c>
      <c r="H936" s="97"/>
    </row>
    <row r="937" spans="1:8" ht="31.5" outlineLevel="5">
      <c r="A937" s="95" t="s">
        <v>1142</v>
      </c>
      <c r="B937" s="96" t="s">
        <v>770</v>
      </c>
      <c r="C937" s="96" t="s">
        <v>165</v>
      </c>
      <c r="D937" s="96" t="s">
        <v>2</v>
      </c>
      <c r="E937" s="96" t="s">
        <v>351</v>
      </c>
      <c r="F937" s="96" t="s">
        <v>1</v>
      </c>
      <c r="G937" s="97">
        <f>G938</f>
        <v>949162</v>
      </c>
      <c r="H937" s="97"/>
    </row>
    <row r="938" spans="1:8" ht="78.75" outlineLevel="6">
      <c r="A938" s="95" t="s">
        <v>435</v>
      </c>
      <c r="B938" s="96" t="s">
        <v>770</v>
      </c>
      <c r="C938" s="96" t="s">
        <v>165</v>
      </c>
      <c r="D938" s="96" t="s">
        <v>2</v>
      </c>
      <c r="E938" s="96" t="s">
        <v>352</v>
      </c>
      <c r="F938" s="96" t="s">
        <v>1</v>
      </c>
      <c r="G938" s="97">
        <f>G939</f>
        <v>949162</v>
      </c>
      <c r="H938" s="97"/>
    </row>
    <row r="939" spans="1:8" ht="47.25" outlineLevel="7">
      <c r="A939" s="95" t="s">
        <v>700</v>
      </c>
      <c r="B939" s="96" t="s">
        <v>770</v>
      </c>
      <c r="C939" s="96" t="s">
        <v>165</v>
      </c>
      <c r="D939" s="96" t="s">
        <v>2</v>
      </c>
      <c r="E939" s="96" t="s">
        <v>352</v>
      </c>
      <c r="F939" s="96" t="s">
        <v>70</v>
      </c>
      <c r="G939" s="97">
        <v>949162</v>
      </c>
      <c r="H939" s="97"/>
    </row>
    <row r="940" spans="1:8" ht="47.25" outlineLevel="5">
      <c r="A940" s="95" t="s">
        <v>1177</v>
      </c>
      <c r="B940" s="96" t="s">
        <v>770</v>
      </c>
      <c r="C940" s="96" t="s">
        <v>165</v>
      </c>
      <c r="D940" s="96" t="s">
        <v>2</v>
      </c>
      <c r="E940" s="96" t="s">
        <v>353</v>
      </c>
      <c r="F940" s="96" t="s">
        <v>1</v>
      </c>
      <c r="G940" s="97">
        <f>G941</f>
        <v>5248567.25</v>
      </c>
      <c r="H940" s="97"/>
    </row>
    <row r="941" spans="1:8" ht="78.75" outlineLevel="6">
      <c r="A941" s="95" t="s">
        <v>446</v>
      </c>
      <c r="B941" s="96" t="s">
        <v>770</v>
      </c>
      <c r="C941" s="96" t="s">
        <v>165</v>
      </c>
      <c r="D941" s="96" t="s">
        <v>2</v>
      </c>
      <c r="E941" s="96" t="s">
        <v>354</v>
      </c>
      <c r="F941" s="96" t="s">
        <v>1</v>
      </c>
      <c r="G941" s="97">
        <f>G942</f>
        <v>5248567.25</v>
      </c>
      <c r="H941" s="97"/>
    </row>
    <row r="942" spans="1:8" ht="47.25" outlineLevel="7">
      <c r="A942" s="95" t="s">
        <v>700</v>
      </c>
      <c r="B942" s="96" t="s">
        <v>770</v>
      </c>
      <c r="C942" s="96" t="s">
        <v>165</v>
      </c>
      <c r="D942" s="96" t="s">
        <v>2</v>
      </c>
      <c r="E942" s="96" t="s">
        <v>354</v>
      </c>
      <c r="F942" s="96" t="s">
        <v>70</v>
      </c>
      <c r="G942" s="97">
        <v>5248567.25</v>
      </c>
      <c r="H942" s="97"/>
    </row>
    <row r="943" spans="1:8" ht="31.5" outlineLevel="5">
      <c r="A943" s="95" t="s">
        <v>1178</v>
      </c>
      <c r="B943" s="96" t="s">
        <v>770</v>
      </c>
      <c r="C943" s="96" t="s">
        <v>165</v>
      </c>
      <c r="D943" s="96" t="s">
        <v>2</v>
      </c>
      <c r="E943" s="96" t="s">
        <v>355</v>
      </c>
      <c r="F943" s="96" t="s">
        <v>1</v>
      </c>
      <c r="G943" s="97">
        <f>G944</f>
        <v>4142944.31</v>
      </c>
      <c r="H943" s="97"/>
    </row>
    <row r="944" spans="1:8" ht="78.75" outlineLevel="6">
      <c r="A944" s="95" t="s">
        <v>446</v>
      </c>
      <c r="B944" s="96" t="s">
        <v>770</v>
      </c>
      <c r="C944" s="96" t="s">
        <v>165</v>
      </c>
      <c r="D944" s="96" t="s">
        <v>2</v>
      </c>
      <c r="E944" s="96" t="s">
        <v>356</v>
      </c>
      <c r="F944" s="96" t="s">
        <v>1</v>
      </c>
      <c r="G944" s="97">
        <f>G945</f>
        <v>4142944.31</v>
      </c>
      <c r="H944" s="97"/>
    </row>
    <row r="945" spans="1:8" ht="47.25" outlineLevel="7">
      <c r="A945" s="95" t="s">
        <v>700</v>
      </c>
      <c r="B945" s="96" t="s">
        <v>770</v>
      </c>
      <c r="C945" s="96" t="s">
        <v>165</v>
      </c>
      <c r="D945" s="96" t="s">
        <v>2</v>
      </c>
      <c r="E945" s="96" t="s">
        <v>356</v>
      </c>
      <c r="F945" s="96" t="s">
        <v>70</v>
      </c>
      <c r="G945" s="97">
        <v>4142944.31</v>
      </c>
      <c r="H945" s="97"/>
    </row>
    <row r="946" spans="1:8" ht="31.5" outlineLevel="5">
      <c r="A946" s="95" t="s">
        <v>1179</v>
      </c>
      <c r="B946" s="96" t="s">
        <v>770</v>
      </c>
      <c r="C946" s="96" t="s">
        <v>165</v>
      </c>
      <c r="D946" s="96" t="s">
        <v>2</v>
      </c>
      <c r="E946" s="96" t="s">
        <v>357</v>
      </c>
      <c r="F946" s="96" t="s">
        <v>1</v>
      </c>
      <c r="G946" s="97">
        <f>G947</f>
        <v>108507</v>
      </c>
      <c r="H946" s="97"/>
    </row>
    <row r="947" spans="1:8" ht="78.75" outlineLevel="6">
      <c r="A947" s="95" t="s">
        <v>446</v>
      </c>
      <c r="B947" s="96" t="s">
        <v>770</v>
      </c>
      <c r="C947" s="96" t="s">
        <v>165</v>
      </c>
      <c r="D947" s="96" t="s">
        <v>2</v>
      </c>
      <c r="E947" s="96" t="s">
        <v>358</v>
      </c>
      <c r="F947" s="96" t="s">
        <v>1</v>
      </c>
      <c r="G947" s="97">
        <f>G948</f>
        <v>108507</v>
      </c>
      <c r="H947" s="97"/>
    </row>
    <row r="948" spans="1:8" ht="47.25" outlineLevel="7">
      <c r="A948" s="95" t="s">
        <v>700</v>
      </c>
      <c r="B948" s="96" t="s">
        <v>770</v>
      </c>
      <c r="C948" s="96" t="s">
        <v>165</v>
      </c>
      <c r="D948" s="96" t="s">
        <v>2</v>
      </c>
      <c r="E948" s="96" t="s">
        <v>358</v>
      </c>
      <c r="F948" s="96" t="s">
        <v>70</v>
      </c>
      <c r="G948" s="97">
        <v>108507</v>
      </c>
      <c r="H948" s="97"/>
    </row>
    <row r="949" spans="1:8" s="94" customFormat="1" ht="31.5" outlineLevel="4">
      <c r="A949" s="91" t="s">
        <v>655</v>
      </c>
      <c r="B949" s="92" t="s">
        <v>770</v>
      </c>
      <c r="C949" s="92" t="s">
        <v>165</v>
      </c>
      <c r="D949" s="92" t="s">
        <v>2</v>
      </c>
      <c r="E949" s="92" t="s">
        <v>359</v>
      </c>
      <c r="F949" s="92" t="s">
        <v>1</v>
      </c>
      <c r="G949" s="93">
        <f>G950+G953+G960+G967</f>
        <v>15626673.809999999</v>
      </c>
      <c r="H949" s="93">
        <f>H953+H960</f>
        <v>1316946.22</v>
      </c>
    </row>
    <row r="950" spans="1:8" ht="47.25" outlineLevel="5">
      <c r="A950" s="95" t="s">
        <v>1180</v>
      </c>
      <c r="B950" s="96" t="s">
        <v>770</v>
      </c>
      <c r="C950" s="96" t="s">
        <v>165</v>
      </c>
      <c r="D950" s="96" t="s">
        <v>2</v>
      </c>
      <c r="E950" s="96" t="s">
        <v>360</v>
      </c>
      <c r="F950" s="96" t="s">
        <v>1</v>
      </c>
      <c r="G950" s="97">
        <f>G951</f>
        <v>403464</v>
      </c>
      <c r="H950" s="97"/>
    </row>
    <row r="951" spans="1:8" ht="78.75" outlineLevel="6">
      <c r="A951" s="95" t="s">
        <v>446</v>
      </c>
      <c r="B951" s="96" t="s">
        <v>770</v>
      </c>
      <c r="C951" s="96" t="s">
        <v>165</v>
      </c>
      <c r="D951" s="96" t="s">
        <v>2</v>
      </c>
      <c r="E951" s="96" t="s">
        <v>361</v>
      </c>
      <c r="F951" s="96" t="s">
        <v>1</v>
      </c>
      <c r="G951" s="97">
        <f>G952</f>
        <v>403464</v>
      </c>
      <c r="H951" s="97"/>
    </row>
    <row r="952" spans="1:8" ht="47.25" outlineLevel="7">
      <c r="A952" s="95" t="s">
        <v>700</v>
      </c>
      <c r="B952" s="96" t="s">
        <v>770</v>
      </c>
      <c r="C952" s="96" t="s">
        <v>165</v>
      </c>
      <c r="D952" s="96" t="s">
        <v>2</v>
      </c>
      <c r="E952" s="96" t="s">
        <v>361</v>
      </c>
      <c r="F952" s="96" t="s">
        <v>70</v>
      </c>
      <c r="G952" s="97">
        <v>403464</v>
      </c>
      <c r="H952" s="97"/>
    </row>
    <row r="953" spans="1:8" ht="31.5" outlineLevel="5">
      <c r="A953" s="95" t="s">
        <v>1181</v>
      </c>
      <c r="B953" s="96" t="s">
        <v>770</v>
      </c>
      <c r="C953" s="96" t="s">
        <v>165</v>
      </c>
      <c r="D953" s="96" t="s">
        <v>2</v>
      </c>
      <c r="E953" s="96" t="s">
        <v>362</v>
      </c>
      <c r="F953" s="96" t="s">
        <v>1</v>
      </c>
      <c r="G953" s="97">
        <f>G954+G956+G958</f>
        <v>10653011.069999998</v>
      </c>
      <c r="H953" s="97">
        <f>H956</f>
        <v>940214.59</v>
      </c>
    </row>
    <row r="954" spans="1:8" ht="78.75" outlineLevel="6">
      <c r="A954" s="95" t="s">
        <v>446</v>
      </c>
      <c r="B954" s="96" t="s">
        <v>770</v>
      </c>
      <c r="C954" s="96" t="s">
        <v>165</v>
      </c>
      <c r="D954" s="96" t="s">
        <v>2</v>
      </c>
      <c r="E954" s="96" t="s">
        <v>363</v>
      </c>
      <c r="F954" s="96" t="s">
        <v>1</v>
      </c>
      <c r="G954" s="97">
        <f>G955</f>
        <v>9438953.53</v>
      </c>
      <c r="H954" s="97"/>
    </row>
    <row r="955" spans="1:8" ht="47.25" outlineLevel="7">
      <c r="A955" s="95" t="s">
        <v>700</v>
      </c>
      <c r="B955" s="96" t="s">
        <v>770</v>
      </c>
      <c r="C955" s="96" t="s">
        <v>165</v>
      </c>
      <c r="D955" s="96" t="s">
        <v>2</v>
      </c>
      <c r="E955" s="96" t="s">
        <v>363</v>
      </c>
      <c r="F955" s="96" t="s">
        <v>70</v>
      </c>
      <c r="G955" s="97">
        <v>9438953.53</v>
      </c>
      <c r="H955" s="97"/>
    </row>
    <row r="956" spans="1:8" ht="78.75" outlineLevel="6">
      <c r="A956" s="95" t="s">
        <v>468</v>
      </c>
      <c r="B956" s="96" t="s">
        <v>770</v>
      </c>
      <c r="C956" s="96" t="s">
        <v>165</v>
      </c>
      <c r="D956" s="96" t="s">
        <v>2</v>
      </c>
      <c r="E956" s="96" t="s">
        <v>364</v>
      </c>
      <c r="F956" s="96" t="s">
        <v>1</v>
      </c>
      <c r="G956" s="97">
        <f>G957</f>
        <v>940214.59</v>
      </c>
      <c r="H956" s="97">
        <f>H957</f>
        <v>940214.59</v>
      </c>
    </row>
    <row r="957" spans="1:8" ht="47.25" outlineLevel="7">
      <c r="A957" s="95" t="s">
        <v>700</v>
      </c>
      <c r="B957" s="96" t="s">
        <v>770</v>
      </c>
      <c r="C957" s="96" t="s">
        <v>165</v>
      </c>
      <c r="D957" s="96" t="s">
        <v>2</v>
      </c>
      <c r="E957" s="96" t="s">
        <v>364</v>
      </c>
      <c r="F957" s="96" t="s">
        <v>70</v>
      </c>
      <c r="G957" s="97">
        <v>940214.59</v>
      </c>
      <c r="H957" s="97">
        <f>G957</f>
        <v>940214.59</v>
      </c>
    </row>
    <row r="958" spans="1:8" ht="78.75" outlineLevel="6">
      <c r="A958" s="95" t="s">
        <v>468</v>
      </c>
      <c r="B958" s="96" t="s">
        <v>770</v>
      </c>
      <c r="C958" s="96" t="s">
        <v>165</v>
      </c>
      <c r="D958" s="96" t="s">
        <v>2</v>
      </c>
      <c r="E958" s="96" t="s">
        <v>365</v>
      </c>
      <c r="F958" s="96" t="s">
        <v>1</v>
      </c>
      <c r="G958" s="97">
        <f>G959</f>
        <v>273842.95</v>
      </c>
      <c r="H958" s="97"/>
    </row>
    <row r="959" spans="1:8" ht="47.25" outlineLevel="7">
      <c r="A959" s="95" t="s">
        <v>700</v>
      </c>
      <c r="B959" s="96" t="s">
        <v>770</v>
      </c>
      <c r="C959" s="96" t="s">
        <v>165</v>
      </c>
      <c r="D959" s="96" t="s">
        <v>2</v>
      </c>
      <c r="E959" s="96" t="s">
        <v>365</v>
      </c>
      <c r="F959" s="96" t="s">
        <v>70</v>
      </c>
      <c r="G959" s="97">
        <v>273842.95</v>
      </c>
      <c r="H959" s="97"/>
    </row>
    <row r="960" spans="1:8" ht="31.5" outlineLevel="5">
      <c r="A960" s="95" t="s">
        <v>1182</v>
      </c>
      <c r="B960" s="96" t="s">
        <v>770</v>
      </c>
      <c r="C960" s="96" t="s">
        <v>165</v>
      </c>
      <c r="D960" s="96" t="s">
        <v>2</v>
      </c>
      <c r="E960" s="96" t="s">
        <v>366</v>
      </c>
      <c r="F960" s="96" t="s">
        <v>1</v>
      </c>
      <c r="G960" s="97">
        <f>G961+G963+G965</f>
        <v>4226312.74</v>
      </c>
      <c r="H960" s="97">
        <f>H963</f>
        <v>376731.63</v>
      </c>
    </row>
    <row r="961" spans="1:8" ht="78.75" outlineLevel="6">
      <c r="A961" s="95" t="s">
        <v>446</v>
      </c>
      <c r="B961" s="96" t="s">
        <v>770</v>
      </c>
      <c r="C961" s="96" t="s">
        <v>165</v>
      </c>
      <c r="D961" s="96" t="s">
        <v>2</v>
      </c>
      <c r="E961" s="96" t="s">
        <v>367</v>
      </c>
      <c r="F961" s="96" t="s">
        <v>1</v>
      </c>
      <c r="G961" s="97">
        <f>G962</f>
        <v>3757081.49</v>
      </c>
      <c r="H961" s="97"/>
    </row>
    <row r="962" spans="1:8" ht="47.25" outlineLevel="7">
      <c r="A962" s="95" t="s">
        <v>700</v>
      </c>
      <c r="B962" s="96" t="s">
        <v>770</v>
      </c>
      <c r="C962" s="96" t="s">
        <v>165</v>
      </c>
      <c r="D962" s="96" t="s">
        <v>2</v>
      </c>
      <c r="E962" s="96" t="s">
        <v>367</v>
      </c>
      <c r="F962" s="96" t="s">
        <v>70</v>
      </c>
      <c r="G962" s="97">
        <v>3757081.49</v>
      </c>
      <c r="H962" s="97"/>
    </row>
    <row r="963" spans="1:8" ht="78.75" outlineLevel="6">
      <c r="A963" s="95" t="s">
        <v>468</v>
      </c>
      <c r="B963" s="96" t="s">
        <v>770</v>
      </c>
      <c r="C963" s="96" t="s">
        <v>165</v>
      </c>
      <c r="D963" s="96" t="s">
        <v>2</v>
      </c>
      <c r="E963" s="96" t="s">
        <v>368</v>
      </c>
      <c r="F963" s="96" t="s">
        <v>1</v>
      </c>
      <c r="G963" s="97">
        <f>G964</f>
        <v>376731.63</v>
      </c>
      <c r="H963" s="97">
        <f>H964</f>
        <v>376731.63</v>
      </c>
    </row>
    <row r="964" spans="1:8" ht="47.25" outlineLevel="7">
      <c r="A964" s="95" t="s">
        <v>700</v>
      </c>
      <c r="B964" s="96" t="s">
        <v>770</v>
      </c>
      <c r="C964" s="96" t="s">
        <v>165</v>
      </c>
      <c r="D964" s="96" t="s">
        <v>2</v>
      </c>
      <c r="E964" s="96" t="s">
        <v>368</v>
      </c>
      <c r="F964" s="96" t="s">
        <v>70</v>
      </c>
      <c r="G964" s="97">
        <v>376731.63</v>
      </c>
      <c r="H964" s="97">
        <f>G964</f>
        <v>376731.63</v>
      </c>
    </row>
    <row r="965" spans="1:8" ht="78.75" outlineLevel="6">
      <c r="A965" s="95" t="s">
        <v>468</v>
      </c>
      <c r="B965" s="96" t="s">
        <v>770</v>
      </c>
      <c r="C965" s="96" t="s">
        <v>165</v>
      </c>
      <c r="D965" s="96" t="s">
        <v>2</v>
      </c>
      <c r="E965" s="96" t="s">
        <v>369</v>
      </c>
      <c r="F965" s="96" t="s">
        <v>1</v>
      </c>
      <c r="G965" s="97">
        <f>G966</f>
        <v>92499.62</v>
      </c>
      <c r="H965" s="97"/>
    </row>
    <row r="966" spans="1:8" ht="47.25" outlineLevel="7">
      <c r="A966" s="95" t="s">
        <v>700</v>
      </c>
      <c r="B966" s="96" t="s">
        <v>770</v>
      </c>
      <c r="C966" s="96" t="s">
        <v>165</v>
      </c>
      <c r="D966" s="96" t="s">
        <v>2</v>
      </c>
      <c r="E966" s="96" t="s">
        <v>369</v>
      </c>
      <c r="F966" s="96" t="s">
        <v>70</v>
      </c>
      <c r="G966" s="97">
        <v>92499.62</v>
      </c>
      <c r="H966" s="97"/>
    </row>
    <row r="967" spans="1:8" ht="31.5" outlineLevel="5">
      <c r="A967" s="95" t="s">
        <v>1142</v>
      </c>
      <c r="B967" s="96" t="s">
        <v>770</v>
      </c>
      <c r="C967" s="96" t="s">
        <v>165</v>
      </c>
      <c r="D967" s="96" t="s">
        <v>2</v>
      </c>
      <c r="E967" s="96" t="s">
        <v>370</v>
      </c>
      <c r="F967" s="96" t="s">
        <v>1</v>
      </c>
      <c r="G967" s="97">
        <f>G968</f>
        <v>343886</v>
      </c>
      <c r="H967" s="97"/>
    </row>
    <row r="968" spans="1:8" ht="78.75" outlineLevel="6">
      <c r="A968" s="95" t="s">
        <v>435</v>
      </c>
      <c r="B968" s="96" t="s">
        <v>770</v>
      </c>
      <c r="C968" s="96" t="s">
        <v>165</v>
      </c>
      <c r="D968" s="96" t="s">
        <v>2</v>
      </c>
      <c r="E968" s="96" t="s">
        <v>371</v>
      </c>
      <c r="F968" s="96" t="s">
        <v>1</v>
      </c>
      <c r="G968" s="97">
        <f>G969</f>
        <v>343886</v>
      </c>
      <c r="H968" s="97"/>
    </row>
    <row r="969" spans="1:8" ht="47.25" outlineLevel="7">
      <c r="A969" s="95" t="s">
        <v>700</v>
      </c>
      <c r="B969" s="96" t="s">
        <v>770</v>
      </c>
      <c r="C969" s="96" t="s">
        <v>165</v>
      </c>
      <c r="D969" s="96" t="s">
        <v>2</v>
      </c>
      <c r="E969" s="96" t="s">
        <v>371</v>
      </c>
      <c r="F969" s="96" t="s">
        <v>70</v>
      </c>
      <c r="G969" s="97">
        <v>343886</v>
      </c>
      <c r="H969" s="97"/>
    </row>
    <row r="970" spans="1:8" s="94" customFormat="1" ht="47.25" outlineLevel="4">
      <c r="A970" s="91" t="s">
        <v>656</v>
      </c>
      <c r="B970" s="92" t="s">
        <v>770</v>
      </c>
      <c r="C970" s="92" t="s">
        <v>165</v>
      </c>
      <c r="D970" s="92" t="s">
        <v>2</v>
      </c>
      <c r="E970" s="92" t="s">
        <v>372</v>
      </c>
      <c r="F970" s="92" t="s">
        <v>1</v>
      </c>
      <c r="G970" s="93">
        <f>G971</f>
        <v>18520670</v>
      </c>
      <c r="H970" s="93"/>
    </row>
    <row r="971" spans="1:8" ht="63" outlineLevel="5">
      <c r="A971" s="95" t="s">
        <v>1183</v>
      </c>
      <c r="B971" s="96" t="s">
        <v>770</v>
      </c>
      <c r="C971" s="96" t="s">
        <v>165</v>
      </c>
      <c r="D971" s="96" t="s">
        <v>2</v>
      </c>
      <c r="E971" s="96" t="s">
        <v>373</v>
      </c>
      <c r="F971" s="96" t="s">
        <v>1</v>
      </c>
      <c r="G971" s="97">
        <f>G972</f>
        <v>18520670</v>
      </c>
      <c r="H971" s="97"/>
    </row>
    <row r="972" spans="1:8" ht="31.5" outlineLevel="6">
      <c r="A972" s="95" t="s">
        <v>459</v>
      </c>
      <c r="B972" s="96" t="s">
        <v>770</v>
      </c>
      <c r="C972" s="96" t="s">
        <v>165</v>
      </c>
      <c r="D972" s="96" t="s">
        <v>2</v>
      </c>
      <c r="E972" s="96" t="s">
        <v>374</v>
      </c>
      <c r="F972" s="96" t="s">
        <v>1</v>
      </c>
      <c r="G972" s="97">
        <f>G973</f>
        <v>18520670</v>
      </c>
      <c r="H972" s="97"/>
    </row>
    <row r="973" spans="1:8" ht="47.25" outlineLevel="7">
      <c r="A973" s="95" t="s">
        <v>700</v>
      </c>
      <c r="B973" s="96" t="s">
        <v>770</v>
      </c>
      <c r="C973" s="96" t="s">
        <v>165</v>
      </c>
      <c r="D973" s="96" t="s">
        <v>2</v>
      </c>
      <c r="E973" s="96" t="s">
        <v>374</v>
      </c>
      <c r="F973" s="96" t="s">
        <v>70</v>
      </c>
      <c r="G973" s="97">
        <f>1598226.92+16922443.08</f>
        <v>18520670</v>
      </c>
      <c r="H973" s="97"/>
    </row>
    <row r="974" spans="1:8" s="94" customFormat="1" ht="47.25" outlineLevel="3">
      <c r="A974" s="91" t="s">
        <v>663</v>
      </c>
      <c r="B974" s="92" t="s">
        <v>770</v>
      </c>
      <c r="C974" s="92" t="s">
        <v>165</v>
      </c>
      <c r="D974" s="92" t="s">
        <v>2</v>
      </c>
      <c r="E974" s="92" t="s">
        <v>90</v>
      </c>
      <c r="F974" s="92" t="s">
        <v>1</v>
      </c>
      <c r="G974" s="93">
        <f>G975</f>
        <v>1008203</v>
      </c>
      <c r="H974" s="93"/>
    </row>
    <row r="975" spans="1:8" s="94" customFormat="1" ht="47.25" outlineLevel="4">
      <c r="A975" s="91" t="s">
        <v>628</v>
      </c>
      <c r="B975" s="92" t="s">
        <v>770</v>
      </c>
      <c r="C975" s="92" t="s">
        <v>165</v>
      </c>
      <c r="D975" s="92" t="s">
        <v>2</v>
      </c>
      <c r="E975" s="92" t="s">
        <v>91</v>
      </c>
      <c r="F975" s="92" t="s">
        <v>1</v>
      </c>
      <c r="G975" s="93">
        <f>G976</f>
        <v>1008203</v>
      </c>
      <c r="H975" s="93"/>
    </row>
    <row r="976" spans="1:8" ht="31.5" outlineLevel="5">
      <c r="A976" s="95" t="s">
        <v>1086</v>
      </c>
      <c r="B976" s="96" t="s">
        <v>770</v>
      </c>
      <c r="C976" s="96" t="s">
        <v>165</v>
      </c>
      <c r="D976" s="96" t="s">
        <v>2</v>
      </c>
      <c r="E976" s="96" t="s">
        <v>100</v>
      </c>
      <c r="F976" s="96" t="s">
        <v>1</v>
      </c>
      <c r="G976" s="97">
        <f>G977</f>
        <v>1008203</v>
      </c>
      <c r="H976" s="97"/>
    </row>
    <row r="977" spans="1:8" ht="31.5" outlineLevel="6">
      <c r="A977" s="95" t="s">
        <v>444</v>
      </c>
      <c r="B977" s="96" t="s">
        <v>770</v>
      </c>
      <c r="C977" s="96" t="s">
        <v>165</v>
      </c>
      <c r="D977" s="96" t="s">
        <v>2</v>
      </c>
      <c r="E977" s="96" t="s">
        <v>101</v>
      </c>
      <c r="F977" s="96" t="s">
        <v>1</v>
      </c>
      <c r="G977" s="97">
        <f>G978</f>
        <v>1008203</v>
      </c>
      <c r="H977" s="97"/>
    </row>
    <row r="978" spans="1:8" ht="47.25" outlineLevel="7">
      <c r="A978" s="95" t="s">
        <v>700</v>
      </c>
      <c r="B978" s="96" t="s">
        <v>770</v>
      </c>
      <c r="C978" s="96" t="s">
        <v>165</v>
      </c>
      <c r="D978" s="96" t="s">
        <v>2</v>
      </c>
      <c r="E978" s="96" t="s">
        <v>101</v>
      </c>
      <c r="F978" s="96" t="s">
        <v>70</v>
      </c>
      <c r="G978" s="97">
        <v>1008203</v>
      </c>
      <c r="H978" s="97"/>
    </row>
    <row r="979" spans="1:8" s="94" customFormat="1" ht="15.75" outlineLevel="1">
      <c r="A979" s="91" t="s">
        <v>707</v>
      </c>
      <c r="B979" s="92" t="s">
        <v>770</v>
      </c>
      <c r="C979" s="92" t="s">
        <v>187</v>
      </c>
      <c r="D979" s="92" t="s">
        <v>3</v>
      </c>
      <c r="E979" s="92" t="s">
        <v>4</v>
      </c>
      <c r="F979" s="92" t="s">
        <v>1</v>
      </c>
      <c r="G979" s="93">
        <f>G980</f>
        <v>616164</v>
      </c>
      <c r="H979" s="93">
        <f>H980</f>
        <v>616164</v>
      </c>
    </row>
    <row r="980" spans="1:8" s="94" customFormat="1" ht="15.75" outlineLevel="2">
      <c r="A980" s="91" t="s">
        <v>691</v>
      </c>
      <c r="B980" s="92" t="s">
        <v>770</v>
      </c>
      <c r="C980" s="92" t="s">
        <v>187</v>
      </c>
      <c r="D980" s="92" t="s">
        <v>14</v>
      </c>
      <c r="E980" s="92" t="s">
        <v>4</v>
      </c>
      <c r="F980" s="92" t="s">
        <v>1</v>
      </c>
      <c r="G980" s="93">
        <f>G981</f>
        <v>616164</v>
      </c>
      <c r="H980" s="93">
        <f>H981</f>
        <v>616164</v>
      </c>
    </row>
    <row r="981" spans="1:8" s="94" customFormat="1" ht="63" outlineLevel="3">
      <c r="A981" s="91" t="s">
        <v>665</v>
      </c>
      <c r="B981" s="92" t="s">
        <v>770</v>
      </c>
      <c r="C981" s="92" t="s">
        <v>187</v>
      </c>
      <c r="D981" s="92" t="s">
        <v>14</v>
      </c>
      <c r="E981" s="92" t="s">
        <v>282</v>
      </c>
      <c r="F981" s="92" t="s">
        <v>1</v>
      </c>
      <c r="G981" s="93">
        <f>G982+G988</f>
        <v>616164</v>
      </c>
      <c r="H981" s="93">
        <f>H982+H988</f>
        <v>616164</v>
      </c>
    </row>
    <row r="982" spans="1:8" s="94" customFormat="1" ht="47.25" outlineLevel="4">
      <c r="A982" s="91" t="s">
        <v>647</v>
      </c>
      <c r="B982" s="92" t="s">
        <v>770</v>
      </c>
      <c r="C982" s="92" t="s">
        <v>187</v>
      </c>
      <c r="D982" s="92" t="s">
        <v>14</v>
      </c>
      <c r="E982" s="92" t="s">
        <v>283</v>
      </c>
      <c r="F982" s="92" t="s">
        <v>1</v>
      </c>
      <c r="G982" s="93">
        <v>493936</v>
      </c>
      <c r="H982" s="93">
        <f>H983</f>
        <v>493936</v>
      </c>
    </row>
    <row r="983" spans="1:8" ht="31.5" outlineLevel="5">
      <c r="A983" s="95" t="s">
        <v>1142</v>
      </c>
      <c r="B983" s="96" t="s">
        <v>770</v>
      </c>
      <c r="C983" s="96" t="s">
        <v>187</v>
      </c>
      <c r="D983" s="96" t="s">
        <v>14</v>
      </c>
      <c r="E983" s="96" t="s">
        <v>344</v>
      </c>
      <c r="F983" s="96" t="s">
        <v>1</v>
      </c>
      <c r="G983" s="97">
        <f>G984+G986</f>
        <v>493936</v>
      </c>
      <c r="H983" s="97">
        <f>H984+H986</f>
        <v>493936</v>
      </c>
    </row>
    <row r="984" spans="1:8" ht="94.5" outlineLevel="6">
      <c r="A984" s="95" t="s">
        <v>476</v>
      </c>
      <c r="B984" s="96" t="s">
        <v>770</v>
      </c>
      <c r="C984" s="96" t="s">
        <v>187</v>
      </c>
      <c r="D984" s="96" t="s">
        <v>14</v>
      </c>
      <c r="E984" s="96" t="s">
        <v>387</v>
      </c>
      <c r="F984" s="96" t="s">
        <v>1</v>
      </c>
      <c r="G984" s="97">
        <f>G985</f>
        <v>5536</v>
      </c>
      <c r="H984" s="97">
        <f>H985</f>
        <v>5536</v>
      </c>
    </row>
    <row r="985" spans="1:8" ht="47.25" outlineLevel="7">
      <c r="A985" s="95" t="s">
        <v>700</v>
      </c>
      <c r="B985" s="96" t="s">
        <v>770</v>
      </c>
      <c r="C985" s="96" t="s">
        <v>187</v>
      </c>
      <c r="D985" s="96" t="s">
        <v>14</v>
      </c>
      <c r="E985" s="96" t="s">
        <v>387</v>
      </c>
      <c r="F985" s="96" t="s">
        <v>70</v>
      </c>
      <c r="G985" s="97">
        <v>5536</v>
      </c>
      <c r="H985" s="97">
        <f>G985</f>
        <v>5536</v>
      </c>
    </row>
    <row r="986" spans="1:8" ht="94.5" outlineLevel="6">
      <c r="A986" s="95" t="s">
        <v>477</v>
      </c>
      <c r="B986" s="96" t="s">
        <v>770</v>
      </c>
      <c r="C986" s="96" t="s">
        <v>187</v>
      </c>
      <c r="D986" s="96" t="s">
        <v>14</v>
      </c>
      <c r="E986" s="96" t="s">
        <v>388</v>
      </c>
      <c r="F986" s="96" t="s">
        <v>1</v>
      </c>
      <c r="G986" s="97">
        <f>G987</f>
        <v>488400</v>
      </c>
      <c r="H986" s="97">
        <f>H987</f>
        <v>488400</v>
      </c>
    </row>
    <row r="987" spans="1:8" ht="47.25" outlineLevel="7">
      <c r="A987" s="95" t="s">
        <v>700</v>
      </c>
      <c r="B987" s="96" t="s">
        <v>770</v>
      </c>
      <c r="C987" s="96" t="s">
        <v>187</v>
      </c>
      <c r="D987" s="96" t="s">
        <v>14</v>
      </c>
      <c r="E987" s="96" t="s">
        <v>388</v>
      </c>
      <c r="F987" s="96" t="s">
        <v>70</v>
      </c>
      <c r="G987" s="97">
        <v>488400</v>
      </c>
      <c r="H987" s="97">
        <f>G987</f>
        <v>488400</v>
      </c>
    </row>
    <row r="988" spans="1:8" s="94" customFormat="1" ht="31.5" outlineLevel="4">
      <c r="A988" s="91" t="s">
        <v>654</v>
      </c>
      <c r="B988" s="92" t="s">
        <v>770</v>
      </c>
      <c r="C988" s="92" t="s">
        <v>187</v>
      </c>
      <c r="D988" s="92" t="s">
        <v>14</v>
      </c>
      <c r="E988" s="92" t="s">
        <v>346</v>
      </c>
      <c r="F988" s="92" t="s">
        <v>1</v>
      </c>
      <c r="G988" s="93">
        <f>G989</f>
        <v>122228</v>
      </c>
      <c r="H988" s="93">
        <f>H989</f>
        <v>122228</v>
      </c>
    </row>
    <row r="989" spans="1:8" ht="31.5" outlineLevel="5">
      <c r="A989" s="95" t="s">
        <v>1142</v>
      </c>
      <c r="B989" s="96" t="s">
        <v>770</v>
      </c>
      <c r="C989" s="96" t="s">
        <v>187</v>
      </c>
      <c r="D989" s="96" t="s">
        <v>14</v>
      </c>
      <c r="E989" s="96" t="s">
        <v>351</v>
      </c>
      <c r="F989" s="96" t="s">
        <v>1</v>
      </c>
      <c r="G989" s="97">
        <f>G990+G992</f>
        <v>122228</v>
      </c>
      <c r="H989" s="97">
        <f>H990+H992</f>
        <v>122228</v>
      </c>
    </row>
    <row r="990" spans="1:8" ht="94.5" outlineLevel="6">
      <c r="A990" s="95" t="s">
        <v>476</v>
      </c>
      <c r="B990" s="96" t="s">
        <v>770</v>
      </c>
      <c r="C990" s="96" t="s">
        <v>187</v>
      </c>
      <c r="D990" s="96" t="s">
        <v>14</v>
      </c>
      <c r="E990" s="96" t="s">
        <v>389</v>
      </c>
      <c r="F990" s="96" t="s">
        <v>1</v>
      </c>
      <c r="G990" s="97">
        <f>G991</f>
        <v>2228</v>
      </c>
      <c r="H990" s="97">
        <f>H991</f>
        <v>2228</v>
      </c>
    </row>
    <row r="991" spans="1:8" ht="47.25" outlineLevel="7">
      <c r="A991" s="95" t="s">
        <v>700</v>
      </c>
      <c r="B991" s="96" t="s">
        <v>770</v>
      </c>
      <c r="C991" s="96" t="s">
        <v>187</v>
      </c>
      <c r="D991" s="96" t="s">
        <v>14</v>
      </c>
      <c r="E991" s="96" t="s">
        <v>389</v>
      </c>
      <c r="F991" s="96" t="s">
        <v>70</v>
      </c>
      <c r="G991" s="97">
        <v>2228</v>
      </c>
      <c r="H991" s="97">
        <f>G991</f>
        <v>2228</v>
      </c>
    </row>
    <row r="992" spans="1:8" ht="94.5" outlineLevel="6">
      <c r="A992" s="95" t="s">
        <v>477</v>
      </c>
      <c r="B992" s="96" t="s">
        <v>770</v>
      </c>
      <c r="C992" s="96" t="s">
        <v>187</v>
      </c>
      <c r="D992" s="96" t="s">
        <v>14</v>
      </c>
      <c r="E992" s="96" t="s">
        <v>390</v>
      </c>
      <c r="F992" s="96" t="s">
        <v>1</v>
      </c>
      <c r="G992" s="97">
        <f>G993</f>
        <v>120000</v>
      </c>
      <c r="H992" s="97">
        <f>H993</f>
        <v>120000</v>
      </c>
    </row>
    <row r="993" spans="1:8" ht="47.25" outlineLevel="7">
      <c r="A993" s="95" t="s">
        <v>700</v>
      </c>
      <c r="B993" s="96" t="s">
        <v>770</v>
      </c>
      <c r="C993" s="96" t="s">
        <v>187</v>
      </c>
      <c r="D993" s="96" t="s">
        <v>14</v>
      </c>
      <c r="E993" s="96" t="s">
        <v>390</v>
      </c>
      <c r="F993" s="96" t="s">
        <v>70</v>
      </c>
      <c r="G993" s="97">
        <v>120000</v>
      </c>
      <c r="H993" s="97">
        <f>G993</f>
        <v>120000</v>
      </c>
    </row>
    <row r="994" spans="1:8" s="94" customFormat="1" ht="15.75" outlineLevel="1">
      <c r="A994" s="91" t="s">
        <v>708</v>
      </c>
      <c r="B994" s="92" t="s">
        <v>770</v>
      </c>
      <c r="C994" s="92" t="s">
        <v>63</v>
      </c>
      <c r="D994" s="92" t="s">
        <v>3</v>
      </c>
      <c r="E994" s="92" t="s">
        <v>4</v>
      </c>
      <c r="F994" s="92" t="s">
        <v>1</v>
      </c>
      <c r="G994" s="93">
        <f>G995</f>
        <v>1400050</v>
      </c>
      <c r="H994" s="93"/>
    </row>
    <row r="995" spans="1:8" s="94" customFormat="1" ht="31.5" outlineLevel="2">
      <c r="A995" s="91" t="s">
        <v>693</v>
      </c>
      <c r="B995" s="92" t="s">
        <v>770</v>
      </c>
      <c r="C995" s="92" t="s">
        <v>63</v>
      </c>
      <c r="D995" s="92" t="s">
        <v>2</v>
      </c>
      <c r="E995" s="92" t="s">
        <v>4</v>
      </c>
      <c r="F995" s="92" t="s">
        <v>1</v>
      </c>
      <c r="G995" s="93">
        <f>G996</f>
        <v>1400050</v>
      </c>
      <c r="H995" s="93"/>
    </row>
    <row r="996" spans="1:8" s="94" customFormat="1" ht="63" outlineLevel="3">
      <c r="A996" s="91" t="s">
        <v>666</v>
      </c>
      <c r="B996" s="92" t="s">
        <v>770</v>
      </c>
      <c r="C996" s="92" t="s">
        <v>63</v>
      </c>
      <c r="D996" s="92" t="s">
        <v>2</v>
      </c>
      <c r="E996" s="92" t="s">
        <v>300</v>
      </c>
      <c r="F996" s="92" t="s">
        <v>1</v>
      </c>
      <c r="G996" s="93">
        <f>G997</f>
        <v>1400050</v>
      </c>
      <c r="H996" s="93"/>
    </row>
    <row r="997" spans="1:8" s="94" customFormat="1" ht="31.5" outlineLevel="4">
      <c r="A997" s="91" t="s">
        <v>657</v>
      </c>
      <c r="B997" s="92" t="s">
        <v>770</v>
      </c>
      <c r="C997" s="92" t="s">
        <v>63</v>
      </c>
      <c r="D997" s="92" t="s">
        <v>2</v>
      </c>
      <c r="E997" s="92" t="s">
        <v>405</v>
      </c>
      <c r="F997" s="92" t="s">
        <v>1</v>
      </c>
      <c r="G997" s="93">
        <f>G998+G1002</f>
        <v>1400050</v>
      </c>
      <c r="H997" s="93"/>
    </row>
    <row r="998" spans="1:8" ht="47.25" outlineLevel="5">
      <c r="A998" s="95" t="s">
        <v>1184</v>
      </c>
      <c r="B998" s="96" t="s">
        <v>770</v>
      </c>
      <c r="C998" s="96" t="s">
        <v>63</v>
      </c>
      <c r="D998" s="96" t="s">
        <v>2</v>
      </c>
      <c r="E998" s="96" t="s">
        <v>406</v>
      </c>
      <c r="F998" s="96" t="s">
        <v>1</v>
      </c>
      <c r="G998" s="97">
        <f>G999</f>
        <v>880050</v>
      </c>
      <c r="H998" s="97"/>
    </row>
    <row r="999" spans="1:8" ht="31.5" outlineLevel="6">
      <c r="A999" s="95" t="s">
        <v>444</v>
      </c>
      <c r="B999" s="96" t="s">
        <v>770</v>
      </c>
      <c r="C999" s="96" t="s">
        <v>63</v>
      </c>
      <c r="D999" s="96" t="s">
        <v>2</v>
      </c>
      <c r="E999" s="96" t="s">
        <v>407</v>
      </c>
      <c r="F999" s="96" t="s">
        <v>1</v>
      </c>
      <c r="G999" s="97">
        <f>G1001+G1000</f>
        <v>880050</v>
      </c>
      <c r="H999" s="97"/>
    </row>
    <row r="1000" spans="1:8" ht="94.5" outlineLevel="7">
      <c r="A1000" s="95" t="s">
        <v>712</v>
      </c>
      <c r="B1000" s="96" t="s">
        <v>770</v>
      </c>
      <c r="C1000" s="96" t="s">
        <v>63</v>
      </c>
      <c r="D1000" s="96" t="s">
        <v>2</v>
      </c>
      <c r="E1000" s="96" t="s">
        <v>407</v>
      </c>
      <c r="F1000" s="96" t="s">
        <v>10</v>
      </c>
      <c r="G1000" s="97">
        <v>300000</v>
      </c>
      <c r="H1000" s="97"/>
    </row>
    <row r="1001" spans="1:8" ht="31.5" outlineLevel="7">
      <c r="A1001" s="95" t="s">
        <v>697</v>
      </c>
      <c r="B1001" s="96" t="s">
        <v>770</v>
      </c>
      <c r="C1001" s="96" t="s">
        <v>63</v>
      </c>
      <c r="D1001" s="96" t="s">
        <v>2</v>
      </c>
      <c r="E1001" s="96" t="s">
        <v>407</v>
      </c>
      <c r="F1001" s="96" t="s">
        <v>17</v>
      </c>
      <c r="G1001" s="97">
        <v>580050</v>
      </c>
      <c r="H1001" s="97"/>
    </row>
    <row r="1002" spans="1:8" ht="78.75" outlineLevel="5">
      <c r="A1002" s="95" t="s">
        <v>1185</v>
      </c>
      <c r="B1002" s="96" t="s">
        <v>770</v>
      </c>
      <c r="C1002" s="96" t="s">
        <v>63</v>
      </c>
      <c r="D1002" s="96" t="s">
        <v>2</v>
      </c>
      <c r="E1002" s="96" t="s">
        <v>408</v>
      </c>
      <c r="F1002" s="96" t="s">
        <v>1</v>
      </c>
      <c r="G1002" s="97">
        <f>G1003</f>
        <v>520000</v>
      </c>
      <c r="H1002" s="97"/>
    </row>
    <row r="1003" spans="1:8" ht="31.5" outlineLevel="6">
      <c r="A1003" s="95" t="s">
        <v>444</v>
      </c>
      <c r="B1003" s="96" t="s">
        <v>770</v>
      </c>
      <c r="C1003" s="96" t="s">
        <v>63</v>
      </c>
      <c r="D1003" s="96" t="s">
        <v>2</v>
      </c>
      <c r="E1003" s="96" t="s">
        <v>409</v>
      </c>
      <c r="F1003" s="96" t="s">
        <v>1</v>
      </c>
      <c r="G1003" s="97">
        <f>G1005+G1004</f>
        <v>520000</v>
      </c>
      <c r="H1003" s="97"/>
    </row>
    <row r="1004" spans="1:8" ht="94.5" outlineLevel="7">
      <c r="A1004" s="95" t="s">
        <v>712</v>
      </c>
      <c r="B1004" s="96" t="s">
        <v>770</v>
      </c>
      <c r="C1004" s="96" t="s">
        <v>63</v>
      </c>
      <c r="D1004" s="96" t="s">
        <v>2</v>
      </c>
      <c r="E1004" s="96" t="s">
        <v>409</v>
      </c>
      <c r="F1004" s="96" t="s">
        <v>10</v>
      </c>
      <c r="G1004" s="97">
        <v>240000</v>
      </c>
      <c r="H1004" s="97"/>
    </row>
    <row r="1005" spans="1:8" ht="31.5" outlineLevel="7">
      <c r="A1005" s="95" t="s">
        <v>697</v>
      </c>
      <c r="B1005" s="96" t="s">
        <v>770</v>
      </c>
      <c r="C1005" s="96" t="s">
        <v>63</v>
      </c>
      <c r="D1005" s="96" t="s">
        <v>2</v>
      </c>
      <c r="E1005" s="96" t="s">
        <v>409</v>
      </c>
      <c r="F1005" s="96" t="s">
        <v>17</v>
      </c>
      <c r="G1005" s="97">
        <v>280000</v>
      </c>
      <c r="H1005" s="97"/>
    </row>
    <row r="1006" spans="1:8" s="94" customFormat="1" ht="47.25">
      <c r="A1006" s="91" t="s">
        <v>1186</v>
      </c>
      <c r="B1006" s="92" t="s">
        <v>778</v>
      </c>
      <c r="C1006" s="92" t="s">
        <v>3</v>
      </c>
      <c r="D1006" s="92" t="s">
        <v>3</v>
      </c>
      <c r="E1006" s="92" t="s">
        <v>4</v>
      </c>
      <c r="F1006" s="92" t="s">
        <v>1</v>
      </c>
      <c r="G1006" s="93">
        <f>G1007</f>
        <v>4651156.33</v>
      </c>
      <c r="H1006" s="93"/>
    </row>
    <row r="1007" spans="1:8" s="94" customFormat="1" ht="15.75" outlineLevel="1">
      <c r="A1007" s="91" t="s">
        <v>696</v>
      </c>
      <c r="B1007" s="92" t="s">
        <v>778</v>
      </c>
      <c r="C1007" s="92" t="s">
        <v>2</v>
      </c>
      <c r="D1007" s="92" t="s">
        <v>3</v>
      </c>
      <c r="E1007" s="92" t="s">
        <v>4</v>
      </c>
      <c r="F1007" s="92" t="s">
        <v>1</v>
      </c>
      <c r="G1007" s="93">
        <f>G1008+G1027</f>
        <v>4651156.33</v>
      </c>
      <c r="H1007" s="93"/>
    </row>
    <row r="1008" spans="1:8" s="94" customFormat="1" ht="63" outlineLevel="2">
      <c r="A1008" s="91" t="s">
        <v>670</v>
      </c>
      <c r="B1008" s="92" t="s">
        <v>778</v>
      </c>
      <c r="C1008" s="92" t="s">
        <v>2</v>
      </c>
      <c r="D1008" s="92" t="s">
        <v>60</v>
      </c>
      <c r="E1008" s="92" t="s">
        <v>4</v>
      </c>
      <c r="F1008" s="92" t="s">
        <v>1</v>
      </c>
      <c r="G1008" s="93">
        <f>G1009+G1018</f>
        <v>4494609.83</v>
      </c>
      <c r="H1008" s="93"/>
    </row>
    <row r="1009" spans="1:8" s="94" customFormat="1" ht="63" outlineLevel="3">
      <c r="A1009" s="91" t="s">
        <v>660</v>
      </c>
      <c r="B1009" s="92" t="s">
        <v>778</v>
      </c>
      <c r="C1009" s="92" t="s">
        <v>2</v>
      </c>
      <c r="D1009" s="92" t="s">
        <v>60</v>
      </c>
      <c r="E1009" s="92" t="s">
        <v>6</v>
      </c>
      <c r="F1009" s="92" t="s">
        <v>1</v>
      </c>
      <c r="G1009" s="93">
        <f>G1010</f>
        <v>73514</v>
      </c>
      <c r="H1009" s="93"/>
    </row>
    <row r="1010" spans="1:8" s="94" customFormat="1" ht="31.5" outlineLevel="4">
      <c r="A1010" s="91" t="s">
        <v>617</v>
      </c>
      <c r="B1010" s="92" t="s">
        <v>778</v>
      </c>
      <c r="C1010" s="92" t="s">
        <v>2</v>
      </c>
      <c r="D1010" s="92" t="s">
        <v>60</v>
      </c>
      <c r="E1010" s="92" t="s">
        <v>7</v>
      </c>
      <c r="F1010" s="92" t="s">
        <v>1</v>
      </c>
      <c r="G1010" s="93">
        <f>G1011+G1015</f>
        <v>73514</v>
      </c>
      <c r="H1010" s="93"/>
    </row>
    <row r="1011" spans="1:8" ht="63" outlineLevel="5">
      <c r="A1011" s="95" t="s">
        <v>1075</v>
      </c>
      <c r="B1011" s="96" t="s">
        <v>778</v>
      </c>
      <c r="C1011" s="96" t="s">
        <v>2</v>
      </c>
      <c r="D1011" s="96" t="s">
        <v>60</v>
      </c>
      <c r="E1011" s="96" t="s">
        <v>15</v>
      </c>
      <c r="F1011" s="96" t="s">
        <v>1</v>
      </c>
      <c r="G1011" s="97">
        <f>G1012</f>
        <v>57400</v>
      </c>
      <c r="H1011" s="97"/>
    </row>
    <row r="1012" spans="1:8" ht="31.5" outlineLevel="6">
      <c r="A1012" s="95" t="s">
        <v>433</v>
      </c>
      <c r="B1012" s="96" t="s">
        <v>778</v>
      </c>
      <c r="C1012" s="96" t="s">
        <v>2</v>
      </c>
      <c r="D1012" s="96" t="s">
        <v>60</v>
      </c>
      <c r="E1012" s="96" t="s">
        <v>16</v>
      </c>
      <c r="F1012" s="96" t="s">
        <v>1</v>
      </c>
      <c r="G1012" s="97">
        <f>G1014+G1013</f>
        <v>57400</v>
      </c>
      <c r="H1012" s="97"/>
    </row>
    <row r="1013" spans="1:8" ht="94.5" outlineLevel="7">
      <c r="A1013" s="95" t="s">
        <v>712</v>
      </c>
      <c r="B1013" s="96" t="s">
        <v>778</v>
      </c>
      <c r="C1013" s="96" t="s">
        <v>2</v>
      </c>
      <c r="D1013" s="96" t="s">
        <v>60</v>
      </c>
      <c r="E1013" s="96" t="s">
        <v>16</v>
      </c>
      <c r="F1013" s="96" t="s">
        <v>10</v>
      </c>
      <c r="G1013" s="97">
        <v>30700</v>
      </c>
      <c r="H1013" s="97"/>
    </row>
    <row r="1014" spans="1:8" ht="31.5" outlineLevel="7">
      <c r="A1014" s="95" t="s">
        <v>697</v>
      </c>
      <c r="B1014" s="96" t="s">
        <v>778</v>
      </c>
      <c r="C1014" s="96" t="s">
        <v>2</v>
      </c>
      <c r="D1014" s="96" t="s">
        <v>60</v>
      </c>
      <c r="E1014" s="96" t="s">
        <v>16</v>
      </c>
      <c r="F1014" s="96" t="s">
        <v>17</v>
      </c>
      <c r="G1014" s="97">
        <v>26700</v>
      </c>
      <c r="H1014" s="97"/>
    </row>
    <row r="1015" spans="1:8" ht="15.75" outlineLevel="5">
      <c r="A1015" s="95" t="s">
        <v>1076</v>
      </c>
      <c r="B1015" s="96" t="s">
        <v>778</v>
      </c>
      <c r="C1015" s="96" t="s">
        <v>2</v>
      </c>
      <c r="D1015" s="96" t="s">
        <v>60</v>
      </c>
      <c r="E1015" s="96" t="s">
        <v>18</v>
      </c>
      <c r="F1015" s="96" t="s">
        <v>1</v>
      </c>
      <c r="G1015" s="97">
        <f>G1016</f>
        <v>16114</v>
      </c>
      <c r="H1015" s="97"/>
    </row>
    <row r="1016" spans="1:8" ht="31.5" outlineLevel="6">
      <c r="A1016" s="95" t="s">
        <v>433</v>
      </c>
      <c r="B1016" s="96" t="s">
        <v>778</v>
      </c>
      <c r="C1016" s="96" t="s">
        <v>2</v>
      </c>
      <c r="D1016" s="96" t="s">
        <v>60</v>
      </c>
      <c r="E1016" s="96" t="s">
        <v>19</v>
      </c>
      <c r="F1016" s="96" t="s">
        <v>1</v>
      </c>
      <c r="G1016" s="97">
        <f>G1017</f>
        <v>16114</v>
      </c>
      <c r="H1016" s="97"/>
    </row>
    <row r="1017" spans="1:8" ht="31.5" outlineLevel="7">
      <c r="A1017" s="95" t="s">
        <v>697</v>
      </c>
      <c r="B1017" s="96" t="s">
        <v>778</v>
      </c>
      <c r="C1017" s="96" t="s">
        <v>2</v>
      </c>
      <c r="D1017" s="96" t="s">
        <v>60</v>
      </c>
      <c r="E1017" s="96" t="s">
        <v>19</v>
      </c>
      <c r="F1017" s="96" t="s">
        <v>17</v>
      </c>
      <c r="G1017" s="97">
        <v>16114</v>
      </c>
      <c r="H1017" s="97"/>
    </row>
    <row r="1018" spans="1:8" s="94" customFormat="1" ht="15.75" outlineLevel="3">
      <c r="A1018" s="91" t="s">
        <v>493</v>
      </c>
      <c r="B1018" s="92" t="s">
        <v>778</v>
      </c>
      <c r="C1018" s="92" t="s">
        <v>2</v>
      </c>
      <c r="D1018" s="92" t="s">
        <v>60</v>
      </c>
      <c r="E1018" s="92" t="s">
        <v>11</v>
      </c>
      <c r="F1018" s="92" t="s">
        <v>1</v>
      </c>
      <c r="G1018" s="93">
        <f>G1019+G1021+G1023+G1025</f>
        <v>4421095.83</v>
      </c>
      <c r="H1018" s="93"/>
    </row>
    <row r="1019" spans="1:8" ht="63" outlineLevel="6">
      <c r="A1019" s="95" t="s">
        <v>440</v>
      </c>
      <c r="B1019" s="96" t="s">
        <v>778</v>
      </c>
      <c r="C1019" s="96" t="s">
        <v>2</v>
      </c>
      <c r="D1019" s="96" t="s">
        <v>60</v>
      </c>
      <c r="E1019" s="96" t="s">
        <v>61</v>
      </c>
      <c r="F1019" s="96" t="s">
        <v>1</v>
      </c>
      <c r="G1019" s="97">
        <f>G1020</f>
        <v>1753836.66</v>
      </c>
      <c r="H1019" s="97"/>
    </row>
    <row r="1020" spans="1:8" ht="94.5" outlineLevel="7">
      <c r="A1020" s="95" t="s">
        <v>712</v>
      </c>
      <c r="B1020" s="96" t="s">
        <v>778</v>
      </c>
      <c r="C1020" s="96" t="s">
        <v>2</v>
      </c>
      <c r="D1020" s="96" t="s">
        <v>60</v>
      </c>
      <c r="E1020" s="96" t="s">
        <v>61</v>
      </c>
      <c r="F1020" s="96" t="s">
        <v>10</v>
      </c>
      <c r="G1020" s="97">
        <f>1299819+328873.41+125144.25</f>
        <v>1753836.66</v>
      </c>
      <c r="H1020" s="97" t="s">
        <v>1215</v>
      </c>
    </row>
    <row r="1021" spans="1:8" ht="31.5" outlineLevel="6">
      <c r="A1021" s="95" t="s">
        <v>437</v>
      </c>
      <c r="B1021" s="96" t="s">
        <v>778</v>
      </c>
      <c r="C1021" s="96" t="s">
        <v>2</v>
      </c>
      <c r="D1021" s="96" t="s">
        <v>60</v>
      </c>
      <c r="E1021" s="96" t="s">
        <v>21</v>
      </c>
      <c r="F1021" s="96" t="s">
        <v>1</v>
      </c>
      <c r="G1021" s="97">
        <f>G1022</f>
        <v>2047661</v>
      </c>
      <c r="H1021" s="97"/>
    </row>
    <row r="1022" spans="1:8" ht="94.5" outlineLevel="7">
      <c r="A1022" s="95" t="s">
        <v>712</v>
      </c>
      <c r="B1022" s="96" t="s">
        <v>778</v>
      </c>
      <c r="C1022" s="96" t="s">
        <v>2</v>
      </c>
      <c r="D1022" s="96" t="s">
        <v>60</v>
      </c>
      <c r="E1022" s="96" t="s">
        <v>21</v>
      </c>
      <c r="F1022" s="96" t="s">
        <v>10</v>
      </c>
      <c r="G1022" s="97">
        <v>2047661</v>
      </c>
      <c r="H1022" s="97"/>
    </row>
    <row r="1023" spans="1:8" ht="63" outlineLevel="6">
      <c r="A1023" s="95" t="s">
        <v>439</v>
      </c>
      <c r="B1023" s="96" t="s">
        <v>778</v>
      </c>
      <c r="C1023" s="96" t="s">
        <v>2</v>
      </c>
      <c r="D1023" s="96" t="s">
        <v>60</v>
      </c>
      <c r="E1023" s="96" t="s">
        <v>62</v>
      </c>
      <c r="F1023" s="96" t="s">
        <v>1</v>
      </c>
      <c r="G1023" s="97">
        <f>G1024</f>
        <v>533598.17</v>
      </c>
      <c r="H1023" s="97"/>
    </row>
    <row r="1024" spans="1:8" ht="94.5" outlineLevel="7">
      <c r="A1024" s="95" t="s">
        <v>712</v>
      </c>
      <c r="B1024" s="96" t="s">
        <v>778</v>
      </c>
      <c r="C1024" s="96" t="s">
        <v>2</v>
      </c>
      <c r="D1024" s="96" t="s">
        <v>60</v>
      </c>
      <c r="E1024" s="96" t="s">
        <v>62</v>
      </c>
      <c r="F1024" s="96" t="s">
        <v>10</v>
      </c>
      <c r="G1024" s="97">
        <f>548195-1159.63-13437.2</f>
        <v>533598.17</v>
      </c>
      <c r="H1024" s="97"/>
    </row>
    <row r="1025" spans="1:8" ht="78.75" outlineLevel="6">
      <c r="A1025" s="95" t="s">
        <v>435</v>
      </c>
      <c r="B1025" s="96" t="s">
        <v>778</v>
      </c>
      <c r="C1025" s="96" t="s">
        <v>2</v>
      </c>
      <c r="D1025" s="96" t="s">
        <v>60</v>
      </c>
      <c r="E1025" s="96" t="s">
        <v>13</v>
      </c>
      <c r="F1025" s="96" t="s">
        <v>1</v>
      </c>
      <c r="G1025" s="97">
        <f>G1026</f>
        <v>86000</v>
      </c>
      <c r="H1025" s="97"/>
    </row>
    <row r="1026" spans="1:8" ht="94.5" outlineLevel="7">
      <c r="A1026" s="95" t="s">
        <v>712</v>
      </c>
      <c r="B1026" s="96" t="s">
        <v>778</v>
      </c>
      <c r="C1026" s="96" t="s">
        <v>2</v>
      </c>
      <c r="D1026" s="96" t="s">
        <v>60</v>
      </c>
      <c r="E1026" s="96" t="s">
        <v>13</v>
      </c>
      <c r="F1026" s="96" t="s">
        <v>10</v>
      </c>
      <c r="G1026" s="97">
        <v>86000</v>
      </c>
      <c r="H1026" s="97"/>
    </row>
    <row r="1027" spans="1:8" s="94" customFormat="1" ht="15.75" outlineLevel="2">
      <c r="A1027" s="91" t="s">
        <v>672</v>
      </c>
      <c r="B1027" s="92" t="s">
        <v>778</v>
      </c>
      <c r="C1027" s="92" t="s">
        <v>2</v>
      </c>
      <c r="D1027" s="92" t="s">
        <v>66</v>
      </c>
      <c r="E1027" s="92" t="s">
        <v>4</v>
      </c>
      <c r="F1027" s="92" t="s">
        <v>1</v>
      </c>
      <c r="G1027" s="93">
        <f>G1028</f>
        <v>156546.5</v>
      </c>
      <c r="H1027" s="93"/>
    </row>
    <row r="1028" spans="1:8" s="94" customFormat="1" ht="47.25" outlineLevel="3">
      <c r="A1028" s="91" t="s">
        <v>663</v>
      </c>
      <c r="B1028" s="92" t="s">
        <v>778</v>
      </c>
      <c r="C1028" s="92" t="s">
        <v>2</v>
      </c>
      <c r="D1028" s="92" t="s">
        <v>66</v>
      </c>
      <c r="E1028" s="92" t="s">
        <v>90</v>
      </c>
      <c r="F1028" s="92" t="s">
        <v>1</v>
      </c>
      <c r="G1028" s="93">
        <f>G1029</f>
        <v>156546.5</v>
      </c>
      <c r="H1028" s="93"/>
    </row>
    <row r="1029" spans="1:8" s="94" customFormat="1" ht="47.25" outlineLevel="4">
      <c r="A1029" s="91" t="s">
        <v>628</v>
      </c>
      <c r="B1029" s="92" t="s">
        <v>778</v>
      </c>
      <c r="C1029" s="92" t="s">
        <v>2</v>
      </c>
      <c r="D1029" s="92" t="s">
        <v>66</v>
      </c>
      <c r="E1029" s="92" t="s">
        <v>91</v>
      </c>
      <c r="F1029" s="92" t="s">
        <v>1</v>
      </c>
      <c r="G1029" s="93">
        <f>G1030+G1033</f>
        <v>156546.5</v>
      </c>
      <c r="H1029" s="93"/>
    </row>
    <row r="1030" spans="1:8" ht="47.25" outlineLevel="5">
      <c r="A1030" s="95" t="s">
        <v>1077</v>
      </c>
      <c r="B1030" s="96" t="s">
        <v>778</v>
      </c>
      <c r="C1030" s="96" t="s">
        <v>2</v>
      </c>
      <c r="D1030" s="96" t="s">
        <v>66</v>
      </c>
      <c r="E1030" s="96" t="s">
        <v>92</v>
      </c>
      <c r="F1030" s="96" t="s">
        <v>1</v>
      </c>
      <c r="G1030" s="97">
        <f>G1031</f>
        <v>60000</v>
      </c>
      <c r="H1030" s="97"/>
    </row>
    <row r="1031" spans="1:8" ht="31.5" outlineLevel="6">
      <c r="A1031" s="95" t="s">
        <v>444</v>
      </c>
      <c r="B1031" s="96" t="s">
        <v>778</v>
      </c>
      <c r="C1031" s="96" t="s">
        <v>2</v>
      </c>
      <c r="D1031" s="96" t="s">
        <v>66</v>
      </c>
      <c r="E1031" s="96" t="s">
        <v>93</v>
      </c>
      <c r="F1031" s="96" t="s">
        <v>1</v>
      </c>
      <c r="G1031" s="97">
        <f>G1032</f>
        <v>60000</v>
      </c>
      <c r="H1031" s="97"/>
    </row>
    <row r="1032" spans="1:8" ht="31.5" outlineLevel="7">
      <c r="A1032" s="95" t="s">
        <v>697</v>
      </c>
      <c r="B1032" s="96" t="s">
        <v>778</v>
      </c>
      <c r="C1032" s="96" t="s">
        <v>2</v>
      </c>
      <c r="D1032" s="96" t="s">
        <v>66</v>
      </c>
      <c r="E1032" s="96" t="s">
        <v>93</v>
      </c>
      <c r="F1032" s="96" t="s">
        <v>17</v>
      </c>
      <c r="G1032" s="97">
        <v>60000</v>
      </c>
      <c r="H1032" s="97"/>
    </row>
    <row r="1033" spans="1:8" ht="47.25" outlineLevel="5">
      <c r="A1033" s="95" t="s">
        <v>1078</v>
      </c>
      <c r="B1033" s="96" t="s">
        <v>778</v>
      </c>
      <c r="C1033" s="96" t="s">
        <v>2</v>
      </c>
      <c r="D1033" s="96" t="s">
        <v>66</v>
      </c>
      <c r="E1033" s="96" t="s">
        <v>94</v>
      </c>
      <c r="F1033" s="96" t="s">
        <v>1</v>
      </c>
      <c r="G1033" s="97">
        <f>G1034</f>
        <v>96546.5</v>
      </c>
      <c r="H1033" s="97"/>
    </row>
    <row r="1034" spans="1:8" ht="31.5" outlineLevel="6">
      <c r="A1034" s="95" t="s">
        <v>444</v>
      </c>
      <c r="B1034" s="96" t="s">
        <v>778</v>
      </c>
      <c r="C1034" s="96" t="s">
        <v>2</v>
      </c>
      <c r="D1034" s="96" t="s">
        <v>66</v>
      </c>
      <c r="E1034" s="96" t="s">
        <v>95</v>
      </c>
      <c r="F1034" s="96" t="s">
        <v>1</v>
      </c>
      <c r="G1034" s="97">
        <f>G1035</f>
        <v>96546.5</v>
      </c>
      <c r="H1034" s="97"/>
    </row>
    <row r="1035" spans="1:8" ht="31.5" outlineLevel="7">
      <c r="A1035" s="95" t="s">
        <v>697</v>
      </c>
      <c r="B1035" s="96" t="s">
        <v>778</v>
      </c>
      <c r="C1035" s="96" t="s">
        <v>2</v>
      </c>
      <c r="D1035" s="96" t="s">
        <v>66</v>
      </c>
      <c r="E1035" s="96" t="s">
        <v>95</v>
      </c>
      <c r="F1035" s="96" t="s">
        <v>17</v>
      </c>
      <c r="G1035" s="97">
        <v>96546.5</v>
      </c>
      <c r="H1035" s="97"/>
    </row>
    <row r="1036" spans="1:8" s="94" customFormat="1" ht="21.75" customHeight="1" outlineLevel="7">
      <c r="A1036" s="313" t="s">
        <v>417</v>
      </c>
      <c r="B1036" s="314"/>
      <c r="C1036" s="314"/>
      <c r="D1036" s="314"/>
      <c r="E1036" s="314"/>
      <c r="F1036" s="315"/>
      <c r="G1036" s="93">
        <f>G1006+G822+G586+G536+G285+G62+G12</f>
        <v>2271588234.51</v>
      </c>
      <c r="H1036" s="93">
        <f>H62+H285+H586+H822</f>
        <v>805103202.5300001</v>
      </c>
    </row>
    <row r="1037" spans="1:8" ht="12.75" customHeight="1">
      <c r="A1037" s="98"/>
      <c r="B1037" s="98"/>
      <c r="C1037" s="98"/>
      <c r="D1037" s="98"/>
      <c r="E1037" s="98"/>
      <c r="F1037" s="98"/>
      <c r="G1037" s="98"/>
      <c r="H1037" s="98"/>
    </row>
    <row r="1038" spans="1:8" ht="15" customHeight="1">
      <c r="A1038" s="316"/>
      <c r="B1038" s="317"/>
      <c r="C1038" s="317"/>
      <c r="D1038" s="317"/>
      <c r="E1038" s="317"/>
      <c r="F1038" s="317"/>
      <c r="G1038" s="317"/>
      <c r="H1038" s="99"/>
    </row>
    <row r="1039" spans="1:8" ht="15.75" hidden="1">
      <c r="A1039" s="99"/>
      <c r="B1039" s="99"/>
      <c r="C1039" s="99"/>
      <c r="D1039" s="99"/>
      <c r="E1039" s="99"/>
      <c r="F1039" s="99"/>
      <c r="G1039" s="99">
        <f>G1036-Приложение_6!F892</f>
        <v>0</v>
      </c>
      <c r="H1039" s="99">
        <f>H1036-Приложение_6!G892</f>
        <v>0</v>
      </c>
    </row>
    <row r="1040" spans="1:8" ht="15.75" hidden="1">
      <c r="A1040" s="99"/>
      <c r="B1040" s="99"/>
      <c r="C1040" s="99"/>
      <c r="D1040" s="99"/>
      <c r="E1040" s="99"/>
      <c r="F1040" s="99"/>
      <c r="G1040" s="99"/>
      <c r="H1040" s="99"/>
    </row>
    <row r="1041" spans="1:8" ht="15.75" hidden="1">
      <c r="A1041" s="99"/>
      <c r="B1041" s="99"/>
      <c r="C1041" s="99"/>
      <c r="D1041" s="99"/>
      <c r="E1041" s="99"/>
      <c r="F1041" s="99"/>
      <c r="G1041" s="99">
        <v>2220551930.88</v>
      </c>
      <c r="H1041" s="99"/>
    </row>
    <row r="1042" spans="1:8" ht="15.75" hidden="1">
      <c r="A1042" s="99"/>
      <c r="B1042" s="99"/>
      <c r="C1042" s="99"/>
      <c r="D1042" s="99"/>
      <c r="E1042" s="99"/>
      <c r="F1042" s="99"/>
      <c r="G1042" s="99">
        <f>G1036-G1041</f>
        <v>51036303.630000114</v>
      </c>
      <c r="H1042" s="99"/>
    </row>
    <row r="1043" spans="1:8" ht="15.75" hidden="1">
      <c r="A1043" s="99"/>
      <c r="B1043" s="99"/>
      <c r="C1043" s="99"/>
      <c r="D1043" s="99"/>
      <c r="E1043" s="99"/>
      <c r="F1043" s="99"/>
      <c r="G1043" s="99"/>
      <c r="H1043" s="99"/>
    </row>
    <row r="1044" spans="1:8" ht="15.75" hidden="1">
      <c r="A1044" s="99"/>
      <c r="B1044" s="99"/>
      <c r="C1044" s="99"/>
      <c r="D1044" s="99"/>
      <c r="E1044" s="99"/>
      <c r="F1044" s="99"/>
      <c r="G1044" s="99"/>
      <c r="H1044" s="99"/>
    </row>
    <row r="1045" spans="1:8" ht="15.75" hidden="1">
      <c r="A1045" s="99"/>
      <c r="B1045" s="99"/>
      <c r="C1045" s="99"/>
      <c r="D1045" s="99"/>
      <c r="E1045" s="99"/>
      <c r="F1045" s="99"/>
      <c r="G1045" s="99"/>
      <c r="H1045" s="99"/>
    </row>
    <row r="1046" spans="1:8" ht="15.75" hidden="1">
      <c r="A1046" s="99"/>
      <c r="B1046" s="99"/>
      <c r="C1046" s="99"/>
      <c r="D1046" s="99"/>
      <c r="E1046" s="99"/>
      <c r="F1046" s="99"/>
      <c r="G1046" s="99"/>
      <c r="H1046" s="99"/>
    </row>
    <row r="1047" spans="1:8" ht="15.75" hidden="1">
      <c r="A1047" s="99"/>
      <c r="B1047" s="99"/>
      <c r="C1047" s="99"/>
      <c r="D1047" s="99"/>
      <c r="E1047" s="99"/>
      <c r="F1047" s="99"/>
      <c r="G1047" s="99"/>
      <c r="H1047" s="99"/>
    </row>
    <row r="1048" spans="1:8" ht="15.75" hidden="1">
      <c r="A1048" s="99"/>
      <c r="B1048" s="99"/>
      <c r="C1048" s="99"/>
      <c r="D1048" s="99"/>
      <c r="E1048" s="99"/>
      <c r="F1048" s="99"/>
      <c r="G1048" s="99"/>
      <c r="H1048" s="99"/>
    </row>
    <row r="1049" spans="1:8" ht="15.75" hidden="1">
      <c r="A1049" s="99"/>
      <c r="B1049" s="99"/>
      <c r="C1049" s="99"/>
      <c r="D1049" s="99"/>
      <c r="E1049" s="99"/>
      <c r="F1049" s="99"/>
      <c r="G1049" s="99"/>
      <c r="H1049" s="99"/>
    </row>
    <row r="1050" spans="1:8" ht="15.75" hidden="1">
      <c r="A1050" s="99"/>
      <c r="B1050" s="99"/>
      <c r="C1050" s="99"/>
      <c r="D1050" s="99"/>
      <c r="E1050" s="99"/>
      <c r="F1050" s="99"/>
      <c r="G1050" s="99"/>
      <c r="H1050" s="99"/>
    </row>
    <row r="1051" spans="1:8" ht="15.75" hidden="1">
      <c r="A1051" s="99"/>
      <c r="B1051" s="99"/>
      <c r="C1051" s="99"/>
      <c r="D1051" s="99"/>
      <c r="E1051" s="99"/>
      <c r="F1051" s="99"/>
      <c r="G1051" s="99">
        <f>2224502974.03-G1036</f>
        <v>-47085260.48000002</v>
      </c>
      <c r="H1051" s="99"/>
    </row>
    <row r="1052" spans="1:8" ht="15.75" hidden="1">
      <c r="A1052" s="99"/>
      <c r="B1052" s="99"/>
      <c r="C1052" s="99"/>
      <c r="D1052" s="99"/>
      <c r="E1052" s="99"/>
      <c r="F1052" s="99"/>
      <c r="G1052" s="99"/>
      <c r="H1052" s="99"/>
    </row>
    <row r="1053" spans="1:8" ht="15.75">
      <c r="A1053" s="99"/>
      <c r="B1053" s="99"/>
      <c r="C1053" s="99"/>
      <c r="D1053" s="99"/>
      <c r="E1053" s="99"/>
      <c r="F1053" s="99"/>
      <c r="G1053" s="99"/>
      <c r="H1053" s="99"/>
    </row>
    <row r="1054" spans="1:8" ht="15.75">
      <c r="A1054" s="99"/>
      <c r="B1054" s="99"/>
      <c r="C1054" s="99"/>
      <c r="D1054" s="99"/>
      <c r="E1054" s="99"/>
      <c r="F1054" s="99"/>
      <c r="G1054" s="99">
        <v>2220970999.03</v>
      </c>
      <c r="H1054" s="99">
        <v>805103202.53</v>
      </c>
    </row>
    <row r="1056" spans="5:7" ht="47.25">
      <c r="E1056" s="87" t="s">
        <v>1270</v>
      </c>
      <c r="G1056" s="99">
        <f>G1036-G1054</f>
        <v>50617235.48000002</v>
      </c>
    </row>
    <row r="1057" ht="15.75">
      <c r="G1057" s="99"/>
    </row>
    <row r="1058" spans="7:8" ht="15.75">
      <c r="G1058" s="99"/>
      <c r="H1058" s="99"/>
    </row>
    <row r="1059" ht="15.75">
      <c r="G1059" s="99"/>
    </row>
    <row r="1060" spans="5:7" ht="15.75">
      <c r="E1060" s="87" t="s">
        <v>1271</v>
      </c>
      <c r="G1060" s="99">
        <f>39979205.63+11574361.98+32504.07</f>
        <v>51586071.68</v>
      </c>
    </row>
    <row r="1062" spans="5:7" ht="15.75">
      <c r="E1062" s="87" t="s">
        <v>1272</v>
      </c>
      <c r="G1062" s="99">
        <f>G1060-G1056</f>
        <v>968836.1999999806</v>
      </c>
    </row>
    <row r="1063" spans="5:7" ht="15.75">
      <c r="E1063" s="87" t="s">
        <v>1269</v>
      </c>
      <c r="G1063" s="99">
        <f>1714645-306387.97-439420.83</f>
        <v>968836.2</v>
      </c>
    </row>
    <row r="1064" ht="15.75">
      <c r="G1064" s="99">
        <f>G1062-G1063</f>
        <v>-1.932494342327118E-08</v>
      </c>
    </row>
  </sheetData>
  <sheetProtection/>
  <mergeCells count="8">
    <mergeCell ref="A1036:F1036"/>
    <mergeCell ref="A1038:G1038"/>
    <mergeCell ref="A7:H7"/>
    <mergeCell ref="A1:H1"/>
    <mergeCell ref="A2:H2"/>
    <mergeCell ref="A3:H3"/>
    <mergeCell ref="A4:H4"/>
    <mergeCell ref="A5:H5"/>
  </mergeCells>
  <printOptions/>
  <pageMargins left="0.7874015748031497" right="0.5905511811023623" top="0.5905511811023623" bottom="0.5905511811023623" header="0.3937007874015748" footer="0.3937007874015748"/>
  <pageSetup fitToHeight="0" fitToWidth="1" horizontalDpi="600" verticalDpi="600" orientation="portrait" paperSize="9" scale="61" r:id="rId1"/>
  <headerFooter>
    <oddFooter>&amp;CСтраница &amp;P&amp;R&amp;A</oddFooter>
  </headerFooter>
  <rowBreaks count="1" manualBreakCount="1">
    <brk id="10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5"/>
  <sheetViews>
    <sheetView showGridLines="0" zoomScaleSheetLayoutView="100" zoomScalePageLayoutView="0" workbookViewId="0" topLeftCell="A8">
      <pane xSplit="1" ySplit="1" topLeftCell="B942" activePane="bottomRight" state="frozen"/>
      <selection pane="topLeft" activeCell="A8" sqref="A8"/>
      <selection pane="topRight" activeCell="B8" sqref="B8"/>
      <selection pane="bottomLeft" activeCell="A9" sqref="A9"/>
      <selection pane="bottomRight" activeCell="A948" sqref="A948:G950"/>
    </sheetView>
  </sheetViews>
  <sheetFormatPr defaultColWidth="9.140625" defaultRowHeight="15" outlineLevelRow="5"/>
  <cols>
    <col min="1" max="1" width="31.421875" style="4" customWidth="1"/>
    <col min="2" max="2" width="14.421875" style="4" customWidth="1"/>
    <col min="3" max="3" width="11.8515625" style="4" customWidth="1"/>
    <col min="4" max="4" width="9.28125" style="4" customWidth="1"/>
    <col min="5" max="5" width="12.28125" style="4" customWidth="1"/>
    <col min="6" max="6" width="20.421875" style="4" customWidth="1"/>
    <col min="7" max="7" width="18.140625" style="4" customWidth="1"/>
    <col min="8" max="8" width="12.140625" style="142" bestFit="1" customWidth="1"/>
    <col min="9" max="10" width="18.8515625" style="142" hidden="1" customWidth="1"/>
    <col min="11" max="11" width="9.140625" style="142" hidden="1" customWidth="1"/>
    <col min="12" max="12" width="19.8515625" style="142" hidden="1" customWidth="1"/>
    <col min="13" max="13" width="15.140625" style="142" hidden="1" customWidth="1"/>
    <col min="14" max="16384" width="9.140625" style="142" customWidth="1"/>
  </cols>
  <sheetData>
    <row r="1" spans="1:7" s="87" customFormat="1" ht="15.75">
      <c r="A1" s="305" t="s">
        <v>1226</v>
      </c>
      <c r="B1" s="305"/>
      <c r="C1" s="305"/>
      <c r="D1" s="305"/>
      <c r="E1" s="305"/>
      <c r="F1" s="305"/>
      <c r="G1" s="305"/>
    </row>
    <row r="2" spans="1:7" s="87" customFormat="1" ht="15.75">
      <c r="A2" s="305" t="s">
        <v>424</v>
      </c>
      <c r="B2" s="305"/>
      <c r="C2" s="305"/>
      <c r="D2" s="305"/>
      <c r="E2" s="305"/>
      <c r="F2" s="305"/>
      <c r="G2" s="305"/>
    </row>
    <row r="3" spans="1:7" s="144" customFormat="1" ht="15" customHeight="1">
      <c r="A3" s="307" t="s">
        <v>1235</v>
      </c>
      <c r="B3" s="307"/>
      <c r="C3" s="307"/>
      <c r="D3" s="307"/>
      <c r="E3" s="307"/>
      <c r="F3" s="307"/>
      <c r="G3" s="307"/>
    </row>
    <row r="4" spans="1:7" s="144" customFormat="1" ht="15" customHeight="1">
      <c r="A4" s="305" t="s">
        <v>716</v>
      </c>
      <c r="B4" s="305"/>
      <c r="C4" s="305"/>
      <c r="D4" s="305"/>
      <c r="E4" s="305"/>
      <c r="F4" s="305"/>
      <c r="G4" s="305"/>
    </row>
    <row r="5" spans="1:7" s="144" customFormat="1" ht="15.75" customHeight="1">
      <c r="A5" s="305" t="s">
        <v>717</v>
      </c>
      <c r="B5" s="305"/>
      <c r="C5" s="305"/>
      <c r="D5" s="305"/>
      <c r="E5" s="305"/>
      <c r="F5" s="305"/>
      <c r="G5" s="305"/>
    </row>
    <row r="6" spans="1:7" s="144" customFormat="1" ht="75" customHeight="1">
      <c r="A6" s="322" t="s">
        <v>1234</v>
      </c>
      <c r="B6" s="322"/>
      <c r="C6" s="322"/>
      <c r="D6" s="322"/>
      <c r="E6" s="322"/>
      <c r="F6" s="322"/>
      <c r="G6" s="322"/>
    </row>
    <row r="7" spans="1:7" s="144" customFormat="1" ht="21" customHeight="1">
      <c r="A7" s="323" t="s">
        <v>1208</v>
      </c>
      <c r="B7" s="323"/>
      <c r="C7" s="323"/>
      <c r="D7" s="323"/>
      <c r="E7" s="323"/>
      <c r="F7" s="323"/>
      <c r="G7" s="323"/>
    </row>
    <row r="8" spans="1:7" ht="126">
      <c r="A8" s="147" t="s">
        <v>427</v>
      </c>
      <c r="B8" s="127" t="s">
        <v>430</v>
      </c>
      <c r="C8" s="143" t="s">
        <v>1225</v>
      </c>
      <c r="D8" s="147" t="s">
        <v>428</v>
      </c>
      <c r="E8" s="147" t="s">
        <v>429</v>
      </c>
      <c r="F8" s="90" t="s">
        <v>1233</v>
      </c>
      <c r="G8" s="90" t="s">
        <v>422</v>
      </c>
    </row>
    <row r="9" spans="1:7" ht="15.75">
      <c r="A9" s="147">
        <v>1</v>
      </c>
      <c r="B9" s="254">
        <v>2</v>
      </c>
      <c r="C9" s="254">
        <v>3</v>
      </c>
      <c r="D9" s="147">
        <v>4</v>
      </c>
      <c r="E9" s="147">
        <v>5</v>
      </c>
      <c r="F9" s="90">
        <v>6</v>
      </c>
      <c r="G9" s="90">
        <v>7</v>
      </c>
    </row>
    <row r="10" spans="1:13" ht="71.25" customHeight="1">
      <c r="A10" s="136" t="s">
        <v>1232</v>
      </c>
      <c r="B10" s="137" t="s">
        <v>23</v>
      </c>
      <c r="C10" s="137" t="s">
        <v>1</v>
      </c>
      <c r="D10" s="137" t="s">
        <v>3</v>
      </c>
      <c r="E10" s="137" t="s">
        <v>3</v>
      </c>
      <c r="F10" s="138">
        <f>F11+F46+F99+F160+F169+F178+F194+F212</f>
        <v>1403333381.2700002</v>
      </c>
      <c r="G10" s="138">
        <f>G11+G46+G99+G160+G169+G178+G194+G212</f>
        <v>776639625.65</v>
      </c>
      <c r="H10" s="146"/>
      <c r="I10" s="146">
        <v>1391759019.29</v>
      </c>
      <c r="J10" s="146">
        <v>776639625.65</v>
      </c>
      <c r="L10" s="146">
        <f>I10-F10</f>
        <v>-11574361.980000257</v>
      </c>
      <c r="M10" s="146">
        <f>J10-G10</f>
        <v>0</v>
      </c>
    </row>
    <row r="11" spans="1:13" ht="47.25" outlineLevel="1">
      <c r="A11" s="136" t="s">
        <v>644</v>
      </c>
      <c r="B11" s="137" t="s">
        <v>243</v>
      </c>
      <c r="C11" s="137" t="s">
        <v>1</v>
      </c>
      <c r="D11" s="137" t="s">
        <v>3</v>
      </c>
      <c r="E11" s="137" t="s">
        <v>3</v>
      </c>
      <c r="F11" s="138">
        <f>F12+F22+F26+F36+F42</f>
        <v>566989201.72</v>
      </c>
      <c r="G11" s="138">
        <f>G12+G22+G26+G36+G42</f>
        <v>354402840.73999995</v>
      </c>
      <c r="I11" s="146">
        <v>566989201.72</v>
      </c>
      <c r="J11" s="146">
        <v>354402840.74</v>
      </c>
      <c r="L11" s="146">
        <f aca="true" t="shared" si="0" ref="L11:L74">I11-F11</f>
        <v>0</v>
      </c>
      <c r="M11" s="146">
        <f aca="true" t="shared" si="1" ref="M11:M74">J11-G11</f>
        <v>0</v>
      </c>
    </row>
    <row r="12" spans="1:13" ht="126" customHeight="1" outlineLevel="2">
      <c r="A12" s="129" t="s">
        <v>564</v>
      </c>
      <c r="B12" s="130" t="s">
        <v>244</v>
      </c>
      <c r="C12" s="130" t="s">
        <v>1</v>
      </c>
      <c r="D12" s="130" t="s">
        <v>3</v>
      </c>
      <c r="E12" s="130" t="s">
        <v>3</v>
      </c>
      <c r="F12" s="131">
        <f>F13+F16+F19</f>
        <v>336265219.90999997</v>
      </c>
      <c r="G12" s="131">
        <f>G15+G18</f>
        <v>336234518.78</v>
      </c>
      <c r="I12" s="146">
        <v>336265219.91</v>
      </c>
      <c r="J12" s="146">
        <v>336234518.78</v>
      </c>
      <c r="L12" s="146">
        <f t="shared" si="0"/>
        <v>0</v>
      </c>
      <c r="M12" s="146">
        <f t="shared" si="1"/>
        <v>0</v>
      </c>
    </row>
    <row r="13" spans="1:13" ht="126" outlineLevel="3">
      <c r="A13" s="129" t="s">
        <v>468</v>
      </c>
      <c r="B13" s="130" t="s">
        <v>245</v>
      </c>
      <c r="C13" s="130" t="s">
        <v>1</v>
      </c>
      <c r="D13" s="130" t="s">
        <v>3</v>
      </c>
      <c r="E13" s="130" t="s">
        <v>3</v>
      </c>
      <c r="F13" s="131">
        <f>F14</f>
        <v>488918.78</v>
      </c>
      <c r="G13" s="131">
        <f>G14</f>
        <v>488918.78</v>
      </c>
      <c r="I13" s="146">
        <v>488918.78</v>
      </c>
      <c r="J13" s="146">
        <v>488918.78</v>
      </c>
      <c r="L13" s="146">
        <f t="shared" si="0"/>
        <v>0</v>
      </c>
      <c r="M13" s="146">
        <f t="shared" si="1"/>
        <v>0</v>
      </c>
    </row>
    <row r="14" spans="1:13" ht="78.75" outlineLevel="4">
      <c r="A14" s="129" t="s">
        <v>700</v>
      </c>
      <c r="B14" s="130" t="s">
        <v>245</v>
      </c>
      <c r="C14" s="130" t="s">
        <v>70</v>
      </c>
      <c r="D14" s="130" t="s">
        <v>3</v>
      </c>
      <c r="E14" s="130" t="s">
        <v>3</v>
      </c>
      <c r="F14" s="131">
        <f>F15</f>
        <v>488918.78</v>
      </c>
      <c r="G14" s="131">
        <f>G15</f>
        <v>488918.78</v>
      </c>
      <c r="I14" s="146">
        <v>488918.78</v>
      </c>
      <c r="J14" s="146">
        <v>488918.78</v>
      </c>
      <c r="L14" s="146">
        <f t="shared" si="0"/>
        <v>0</v>
      </c>
      <c r="M14" s="146">
        <f t="shared" si="1"/>
        <v>0</v>
      </c>
    </row>
    <row r="15" spans="1:13" ht="37.5" customHeight="1" outlineLevel="5">
      <c r="A15" s="129" t="s">
        <v>684</v>
      </c>
      <c r="B15" s="130" t="s">
        <v>245</v>
      </c>
      <c r="C15" s="130" t="s">
        <v>70</v>
      </c>
      <c r="D15" s="130" t="s">
        <v>242</v>
      </c>
      <c r="E15" s="130" t="s">
        <v>2</v>
      </c>
      <c r="F15" s="131">
        <f>Приложение_6!F523</f>
        <v>488918.78</v>
      </c>
      <c r="G15" s="131">
        <f>F15</f>
        <v>488918.78</v>
      </c>
      <c r="I15" s="146">
        <v>488918.78</v>
      </c>
      <c r="J15" s="146">
        <v>488918.78</v>
      </c>
      <c r="L15" s="146">
        <f t="shared" si="0"/>
        <v>0</v>
      </c>
      <c r="M15" s="146">
        <f t="shared" si="1"/>
        <v>0</v>
      </c>
    </row>
    <row r="16" spans="1:13" ht="126" outlineLevel="3">
      <c r="A16" s="129" t="s">
        <v>469</v>
      </c>
      <c r="B16" s="130" t="s">
        <v>246</v>
      </c>
      <c r="C16" s="130" t="s">
        <v>1</v>
      </c>
      <c r="D16" s="130" t="s">
        <v>3</v>
      </c>
      <c r="E16" s="130" t="s">
        <v>3</v>
      </c>
      <c r="F16" s="131">
        <f>F17</f>
        <v>335745600</v>
      </c>
      <c r="G16" s="131">
        <f>G17</f>
        <v>335745600</v>
      </c>
      <c r="I16" s="146">
        <v>335745600</v>
      </c>
      <c r="J16" s="146">
        <v>335745600</v>
      </c>
      <c r="L16" s="146">
        <f t="shared" si="0"/>
        <v>0</v>
      </c>
      <c r="M16" s="146">
        <f t="shared" si="1"/>
        <v>0</v>
      </c>
    </row>
    <row r="17" spans="1:13" ht="78.75" outlineLevel="4">
      <c r="A17" s="129" t="s">
        <v>700</v>
      </c>
      <c r="B17" s="130" t="s">
        <v>246</v>
      </c>
      <c r="C17" s="130" t="s">
        <v>70</v>
      </c>
      <c r="D17" s="130" t="s">
        <v>3</v>
      </c>
      <c r="E17" s="130" t="s">
        <v>3</v>
      </c>
      <c r="F17" s="131">
        <f>F18</f>
        <v>335745600</v>
      </c>
      <c r="G17" s="131">
        <f>G18</f>
        <v>335745600</v>
      </c>
      <c r="I17" s="146">
        <v>335745600</v>
      </c>
      <c r="J17" s="146">
        <v>335745600</v>
      </c>
      <c r="L17" s="146">
        <f t="shared" si="0"/>
        <v>0</v>
      </c>
      <c r="M17" s="146">
        <f t="shared" si="1"/>
        <v>0</v>
      </c>
    </row>
    <row r="18" spans="1:13" ht="24.75" customHeight="1" outlineLevel="5">
      <c r="A18" s="129" t="s">
        <v>684</v>
      </c>
      <c r="B18" s="130" t="s">
        <v>246</v>
      </c>
      <c r="C18" s="130" t="s">
        <v>70</v>
      </c>
      <c r="D18" s="130" t="s">
        <v>242</v>
      </c>
      <c r="E18" s="130" t="s">
        <v>2</v>
      </c>
      <c r="F18" s="131">
        <f>Приложение_6!F525</f>
        <v>335745600</v>
      </c>
      <c r="G18" s="131">
        <f>F18</f>
        <v>335745600</v>
      </c>
      <c r="I18" s="146">
        <v>335745600</v>
      </c>
      <c r="J18" s="146">
        <v>335745600</v>
      </c>
      <c r="L18" s="146">
        <f t="shared" si="0"/>
        <v>0</v>
      </c>
      <c r="M18" s="146">
        <f t="shared" si="1"/>
        <v>0</v>
      </c>
    </row>
    <row r="19" spans="1:13" ht="126" outlineLevel="3">
      <c r="A19" s="129" t="s">
        <v>468</v>
      </c>
      <c r="B19" s="130" t="s">
        <v>247</v>
      </c>
      <c r="C19" s="130" t="s">
        <v>1</v>
      </c>
      <c r="D19" s="130" t="s">
        <v>3</v>
      </c>
      <c r="E19" s="130" t="s">
        <v>3</v>
      </c>
      <c r="F19" s="131">
        <f>F20</f>
        <v>30701.13</v>
      </c>
      <c r="G19" s="131"/>
      <c r="I19" s="146">
        <v>30701.13</v>
      </c>
      <c r="L19" s="146">
        <f t="shared" si="0"/>
        <v>0</v>
      </c>
      <c r="M19" s="146">
        <f t="shared" si="1"/>
        <v>0</v>
      </c>
    </row>
    <row r="20" spans="1:13" ht="78.75" outlineLevel="4">
      <c r="A20" s="129" t="s">
        <v>700</v>
      </c>
      <c r="B20" s="130" t="s">
        <v>247</v>
      </c>
      <c r="C20" s="130" t="s">
        <v>70</v>
      </c>
      <c r="D20" s="130" t="s">
        <v>3</v>
      </c>
      <c r="E20" s="130" t="s">
        <v>3</v>
      </c>
      <c r="F20" s="131">
        <f>F21</f>
        <v>30701.13</v>
      </c>
      <c r="G20" s="131"/>
      <c r="I20" s="146">
        <v>30701.13</v>
      </c>
      <c r="L20" s="146">
        <f t="shared" si="0"/>
        <v>0</v>
      </c>
      <c r="M20" s="146">
        <f t="shared" si="1"/>
        <v>0</v>
      </c>
    </row>
    <row r="21" spans="1:13" ht="15.75" outlineLevel="5">
      <c r="A21" s="129" t="s">
        <v>684</v>
      </c>
      <c r="B21" s="130" t="s">
        <v>247</v>
      </c>
      <c r="C21" s="130" t="s">
        <v>70</v>
      </c>
      <c r="D21" s="130" t="s">
        <v>242</v>
      </c>
      <c r="E21" s="130" t="s">
        <v>2</v>
      </c>
      <c r="F21" s="131">
        <f>Приложение_6!F527</f>
        <v>30701.13</v>
      </c>
      <c r="G21" s="131"/>
      <c r="I21" s="146">
        <v>30701.13</v>
      </c>
      <c r="L21" s="146">
        <f t="shared" si="0"/>
        <v>0</v>
      </c>
      <c r="M21" s="146">
        <f t="shared" si="1"/>
        <v>0</v>
      </c>
    </row>
    <row r="22" spans="1:13" ht="94.5" outlineLevel="2">
      <c r="A22" s="129" t="s">
        <v>565</v>
      </c>
      <c r="B22" s="130" t="s">
        <v>248</v>
      </c>
      <c r="C22" s="130" t="s">
        <v>1</v>
      </c>
      <c r="D22" s="130" t="s">
        <v>3</v>
      </c>
      <c r="E22" s="130" t="s">
        <v>3</v>
      </c>
      <c r="F22" s="131">
        <f>F23</f>
        <v>204543626.85</v>
      </c>
      <c r="G22" s="131"/>
      <c r="I22" s="146">
        <v>204543626.85</v>
      </c>
      <c r="L22" s="146">
        <f t="shared" si="0"/>
        <v>0</v>
      </c>
      <c r="M22" s="146">
        <f t="shared" si="1"/>
        <v>0</v>
      </c>
    </row>
    <row r="23" spans="1:13" ht="126" outlineLevel="3">
      <c r="A23" s="129" t="s">
        <v>446</v>
      </c>
      <c r="B23" s="130" t="s">
        <v>249</v>
      </c>
      <c r="C23" s="130" t="s">
        <v>1</v>
      </c>
      <c r="D23" s="130" t="s">
        <v>3</v>
      </c>
      <c r="E23" s="130" t="s">
        <v>3</v>
      </c>
      <c r="F23" s="131">
        <f>F24</f>
        <v>204543626.85</v>
      </c>
      <c r="G23" s="131"/>
      <c r="I23" s="146">
        <v>204543626.85</v>
      </c>
      <c r="L23" s="146">
        <f t="shared" si="0"/>
        <v>0</v>
      </c>
      <c r="M23" s="146">
        <f t="shared" si="1"/>
        <v>0</v>
      </c>
    </row>
    <row r="24" spans="1:13" ht="78.75" outlineLevel="4">
      <c r="A24" s="129" t="s">
        <v>700</v>
      </c>
      <c r="B24" s="130" t="s">
        <v>249</v>
      </c>
      <c r="C24" s="130" t="s">
        <v>70</v>
      </c>
      <c r="D24" s="130" t="s">
        <v>3</v>
      </c>
      <c r="E24" s="130" t="s">
        <v>3</v>
      </c>
      <c r="F24" s="131">
        <f>F25</f>
        <v>204543626.85</v>
      </c>
      <c r="G24" s="131"/>
      <c r="I24" s="146">
        <v>204543626.85</v>
      </c>
      <c r="L24" s="146">
        <f t="shared" si="0"/>
        <v>0</v>
      </c>
      <c r="M24" s="146">
        <f t="shared" si="1"/>
        <v>0</v>
      </c>
    </row>
    <row r="25" spans="1:13" ht="15.75" outlineLevel="5">
      <c r="A25" s="129" t="s">
        <v>684</v>
      </c>
      <c r="B25" s="130" t="s">
        <v>249</v>
      </c>
      <c r="C25" s="130" t="s">
        <v>70</v>
      </c>
      <c r="D25" s="130" t="s">
        <v>242</v>
      </c>
      <c r="E25" s="130" t="s">
        <v>2</v>
      </c>
      <c r="F25" s="131">
        <f>Приложение_6!F530</f>
        <v>204543626.85</v>
      </c>
      <c r="G25" s="131"/>
      <c r="I25" s="146">
        <v>204543626.85</v>
      </c>
      <c r="L25" s="146">
        <f t="shared" si="0"/>
        <v>0</v>
      </c>
      <c r="M25" s="146">
        <f t="shared" si="1"/>
        <v>0</v>
      </c>
    </row>
    <row r="26" spans="1:13" ht="31.5" outlineLevel="2">
      <c r="A26" s="129" t="s">
        <v>566</v>
      </c>
      <c r="B26" s="130" t="s">
        <v>250</v>
      </c>
      <c r="C26" s="130" t="s">
        <v>1</v>
      </c>
      <c r="D26" s="130" t="s">
        <v>3</v>
      </c>
      <c r="E26" s="130" t="s">
        <v>3</v>
      </c>
      <c r="F26" s="131">
        <f>F27+F30+F33</f>
        <v>8735954.96</v>
      </c>
      <c r="G26" s="131">
        <f>G32+G35</f>
        <v>723921.9600000001</v>
      </c>
      <c r="I26" s="146">
        <v>8735954.96</v>
      </c>
      <c r="J26" s="146">
        <v>723921.96</v>
      </c>
      <c r="L26" s="146">
        <f t="shared" si="0"/>
        <v>0</v>
      </c>
      <c r="M26" s="146">
        <f t="shared" si="1"/>
        <v>0</v>
      </c>
    </row>
    <row r="27" spans="1:13" ht="126" outlineLevel="3">
      <c r="A27" s="129" t="s">
        <v>435</v>
      </c>
      <c r="B27" s="130" t="s">
        <v>251</v>
      </c>
      <c r="C27" s="130" t="s">
        <v>1</v>
      </c>
      <c r="D27" s="130" t="s">
        <v>3</v>
      </c>
      <c r="E27" s="130" t="s">
        <v>3</v>
      </c>
      <c r="F27" s="131">
        <f>F28</f>
        <v>8012033</v>
      </c>
      <c r="G27" s="131"/>
      <c r="I27" s="146">
        <v>8012033</v>
      </c>
      <c r="L27" s="146">
        <f t="shared" si="0"/>
        <v>0</v>
      </c>
      <c r="M27" s="146">
        <f t="shared" si="1"/>
        <v>0</v>
      </c>
    </row>
    <row r="28" spans="1:13" ht="78.75" outlineLevel="4">
      <c r="A28" s="129" t="s">
        <v>700</v>
      </c>
      <c r="B28" s="130" t="s">
        <v>251</v>
      </c>
      <c r="C28" s="130" t="s">
        <v>70</v>
      </c>
      <c r="D28" s="130" t="s">
        <v>3</v>
      </c>
      <c r="E28" s="130" t="s">
        <v>3</v>
      </c>
      <c r="F28" s="131">
        <f>F29</f>
        <v>8012033</v>
      </c>
      <c r="G28" s="131"/>
      <c r="I28" s="146">
        <v>8012033</v>
      </c>
      <c r="L28" s="146">
        <f t="shared" si="0"/>
        <v>0</v>
      </c>
      <c r="M28" s="146">
        <f t="shared" si="1"/>
        <v>0</v>
      </c>
    </row>
    <row r="29" spans="1:13" ht="15.75" outlineLevel="5">
      <c r="A29" s="129" t="s">
        <v>684</v>
      </c>
      <c r="B29" s="130" t="s">
        <v>251</v>
      </c>
      <c r="C29" s="130" t="s">
        <v>70</v>
      </c>
      <c r="D29" s="130" t="s">
        <v>242</v>
      </c>
      <c r="E29" s="130" t="s">
        <v>2</v>
      </c>
      <c r="F29" s="131">
        <f>Приложение_6!F533</f>
        <v>8012033</v>
      </c>
      <c r="G29" s="131"/>
      <c r="I29" s="146">
        <v>8012033</v>
      </c>
      <c r="L29" s="146">
        <f t="shared" si="0"/>
        <v>0</v>
      </c>
      <c r="M29" s="146">
        <f t="shared" si="1"/>
        <v>0</v>
      </c>
    </row>
    <row r="30" spans="1:13" ht="157.5" outlineLevel="3">
      <c r="A30" s="129" t="s">
        <v>476</v>
      </c>
      <c r="B30" s="130" t="s">
        <v>376</v>
      </c>
      <c r="C30" s="130" t="s">
        <v>1</v>
      </c>
      <c r="D30" s="130" t="s">
        <v>3</v>
      </c>
      <c r="E30" s="130" t="s">
        <v>3</v>
      </c>
      <c r="F30" s="131">
        <f>F31</f>
        <v>1887.92</v>
      </c>
      <c r="G30" s="131">
        <f>G31</f>
        <v>1887.92</v>
      </c>
      <c r="I30" s="146">
        <v>1887.92</v>
      </c>
      <c r="J30" s="146">
        <v>1887.92</v>
      </c>
      <c r="L30" s="146">
        <f t="shared" si="0"/>
        <v>0</v>
      </c>
      <c r="M30" s="146">
        <f t="shared" si="1"/>
        <v>0</v>
      </c>
    </row>
    <row r="31" spans="1:13" ht="78.75" outlineLevel="4">
      <c r="A31" s="129" t="s">
        <v>700</v>
      </c>
      <c r="B31" s="130" t="s">
        <v>376</v>
      </c>
      <c r="C31" s="130" t="s">
        <v>70</v>
      </c>
      <c r="D31" s="130" t="s">
        <v>3</v>
      </c>
      <c r="E31" s="130" t="s">
        <v>3</v>
      </c>
      <c r="F31" s="131">
        <f>F32</f>
        <v>1887.92</v>
      </c>
      <c r="G31" s="131">
        <f>G32</f>
        <v>1887.92</v>
      </c>
      <c r="I31" s="146">
        <v>1887.92</v>
      </c>
      <c r="J31" s="146">
        <v>1887.92</v>
      </c>
      <c r="L31" s="146">
        <f t="shared" si="0"/>
        <v>0</v>
      </c>
      <c r="M31" s="146">
        <f t="shared" si="1"/>
        <v>0</v>
      </c>
    </row>
    <row r="32" spans="1:13" ht="31.5" outlineLevel="5">
      <c r="A32" s="129" t="s">
        <v>691</v>
      </c>
      <c r="B32" s="130" t="s">
        <v>376</v>
      </c>
      <c r="C32" s="130" t="s">
        <v>70</v>
      </c>
      <c r="D32" s="130" t="s">
        <v>187</v>
      </c>
      <c r="E32" s="130" t="s">
        <v>14</v>
      </c>
      <c r="F32" s="131">
        <f>Приложение_6!F801</f>
        <v>1887.92</v>
      </c>
      <c r="G32" s="131">
        <f>F32</f>
        <v>1887.92</v>
      </c>
      <c r="I32" s="146">
        <v>1887.92</v>
      </c>
      <c r="J32" s="146">
        <v>1887.92</v>
      </c>
      <c r="L32" s="146">
        <f t="shared" si="0"/>
        <v>0</v>
      </c>
      <c r="M32" s="146">
        <f t="shared" si="1"/>
        <v>0</v>
      </c>
    </row>
    <row r="33" spans="1:13" ht="141.75" customHeight="1" outlineLevel="3">
      <c r="A33" s="129" t="s">
        <v>477</v>
      </c>
      <c r="B33" s="130" t="s">
        <v>377</v>
      </c>
      <c r="C33" s="130" t="s">
        <v>1</v>
      </c>
      <c r="D33" s="130" t="s">
        <v>3</v>
      </c>
      <c r="E33" s="130" t="s">
        <v>3</v>
      </c>
      <c r="F33" s="131">
        <f>F34</f>
        <v>722034.04</v>
      </c>
      <c r="G33" s="131">
        <f>G34</f>
        <v>722034.04</v>
      </c>
      <c r="I33" s="146">
        <v>722034.04</v>
      </c>
      <c r="J33" s="146">
        <v>722034.04</v>
      </c>
      <c r="L33" s="146">
        <f t="shared" si="0"/>
        <v>0</v>
      </c>
      <c r="M33" s="146">
        <f t="shared" si="1"/>
        <v>0</v>
      </c>
    </row>
    <row r="34" spans="1:13" ht="78.75" outlineLevel="4">
      <c r="A34" s="129" t="s">
        <v>700</v>
      </c>
      <c r="B34" s="130" t="s">
        <v>377</v>
      </c>
      <c r="C34" s="130" t="s">
        <v>70</v>
      </c>
      <c r="D34" s="130" t="s">
        <v>3</v>
      </c>
      <c r="E34" s="130" t="s">
        <v>3</v>
      </c>
      <c r="F34" s="131">
        <f>F35</f>
        <v>722034.04</v>
      </c>
      <c r="G34" s="131">
        <f>G35</f>
        <v>722034.04</v>
      </c>
      <c r="I34" s="146">
        <v>722034.04</v>
      </c>
      <c r="J34" s="146">
        <v>722034.04</v>
      </c>
      <c r="L34" s="146">
        <f t="shared" si="0"/>
        <v>0</v>
      </c>
      <c r="M34" s="146">
        <f t="shared" si="1"/>
        <v>0</v>
      </c>
    </row>
    <row r="35" spans="1:13" ht="31.5" outlineLevel="5">
      <c r="A35" s="129" t="s">
        <v>691</v>
      </c>
      <c r="B35" s="130" t="s">
        <v>377</v>
      </c>
      <c r="C35" s="130" t="s">
        <v>70</v>
      </c>
      <c r="D35" s="130" t="s">
        <v>187</v>
      </c>
      <c r="E35" s="130" t="s">
        <v>14</v>
      </c>
      <c r="F35" s="131">
        <f>Приложение_6!F803</f>
        <v>722034.04</v>
      </c>
      <c r="G35" s="131">
        <f>F35</f>
        <v>722034.04</v>
      </c>
      <c r="I35" s="146">
        <v>722034.04</v>
      </c>
      <c r="J35" s="146">
        <v>722034.04</v>
      </c>
      <c r="L35" s="146">
        <f t="shared" si="0"/>
        <v>0</v>
      </c>
      <c r="M35" s="146">
        <f t="shared" si="1"/>
        <v>0</v>
      </c>
    </row>
    <row r="36" spans="1:13" ht="94.5" outlineLevel="2">
      <c r="A36" s="129" t="s">
        <v>606</v>
      </c>
      <c r="B36" s="130" t="s">
        <v>391</v>
      </c>
      <c r="C36" s="130" t="s">
        <v>1</v>
      </c>
      <c r="D36" s="130" t="s">
        <v>3</v>
      </c>
      <c r="E36" s="130" t="s">
        <v>3</v>
      </c>
      <c r="F36" s="131">
        <f>F37</f>
        <v>425500</v>
      </c>
      <c r="G36" s="131">
        <f>G37</f>
        <v>425500</v>
      </c>
      <c r="I36" s="146">
        <v>425500</v>
      </c>
      <c r="J36" s="146">
        <v>425500</v>
      </c>
      <c r="L36" s="146">
        <f t="shared" si="0"/>
        <v>0</v>
      </c>
      <c r="M36" s="146">
        <f t="shared" si="1"/>
        <v>0</v>
      </c>
    </row>
    <row r="37" spans="1:13" ht="252" outlineLevel="3">
      <c r="A37" s="129" t="s">
        <v>482</v>
      </c>
      <c r="B37" s="130" t="s">
        <v>392</v>
      </c>
      <c r="C37" s="130" t="s">
        <v>1</v>
      </c>
      <c r="D37" s="130" t="s">
        <v>3</v>
      </c>
      <c r="E37" s="130" t="s">
        <v>3</v>
      </c>
      <c r="F37" s="131">
        <f>F38+F40</f>
        <v>425500</v>
      </c>
      <c r="G37" s="131">
        <f>G38+G40</f>
        <v>425500</v>
      </c>
      <c r="I37" s="146">
        <v>425500</v>
      </c>
      <c r="J37" s="146">
        <v>425500</v>
      </c>
      <c r="L37" s="146">
        <f t="shared" si="0"/>
        <v>0</v>
      </c>
      <c r="M37" s="146">
        <f t="shared" si="1"/>
        <v>0</v>
      </c>
    </row>
    <row r="38" spans="1:13" ht="63" outlineLevel="4">
      <c r="A38" s="129" t="s">
        <v>697</v>
      </c>
      <c r="B38" s="130" t="s">
        <v>392</v>
      </c>
      <c r="C38" s="130" t="s">
        <v>17</v>
      </c>
      <c r="D38" s="130" t="s">
        <v>3</v>
      </c>
      <c r="E38" s="130" t="s">
        <v>3</v>
      </c>
      <c r="F38" s="131">
        <f>F39</f>
        <v>170216.5</v>
      </c>
      <c r="G38" s="131">
        <f>G39</f>
        <v>170216.5</v>
      </c>
      <c r="I38" s="146">
        <v>170216.5</v>
      </c>
      <c r="J38" s="146">
        <v>170216.5</v>
      </c>
      <c r="L38" s="146">
        <f t="shared" si="0"/>
        <v>0</v>
      </c>
      <c r="M38" s="146">
        <f t="shared" si="1"/>
        <v>0</v>
      </c>
    </row>
    <row r="39" spans="1:13" ht="15.75" outlineLevel="5">
      <c r="A39" s="129" t="s">
        <v>692</v>
      </c>
      <c r="B39" s="130" t="s">
        <v>392</v>
      </c>
      <c r="C39" s="130" t="s">
        <v>17</v>
      </c>
      <c r="D39" s="130" t="s">
        <v>187</v>
      </c>
      <c r="E39" s="130" t="s">
        <v>22</v>
      </c>
      <c r="F39" s="131">
        <f>Приложение_6!F840</f>
        <v>170216.5</v>
      </c>
      <c r="G39" s="131">
        <f>F39</f>
        <v>170216.5</v>
      </c>
      <c r="I39" s="146">
        <v>170216.5</v>
      </c>
      <c r="J39" s="146">
        <v>170216.5</v>
      </c>
      <c r="L39" s="146">
        <f t="shared" si="0"/>
        <v>0</v>
      </c>
      <c r="M39" s="146">
        <f t="shared" si="1"/>
        <v>0</v>
      </c>
    </row>
    <row r="40" spans="1:13" ht="78.75" outlineLevel="4">
      <c r="A40" s="129" t="s">
        <v>700</v>
      </c>
      <c r="B40" s="130" t="s">
        <v>392</v>
      </c>
      <c r="C40" s="130" t="s">
        <v>70</v>
      </c>
      <c r="D40" s="130" t="s">
        <v>3</v>
      </c>
      <c r="E40" s="130" t="s">
        <v>3</v>
      </c>
      <c r="F40" s="131">
        <f>F41</f>
        <v>255283.5</v>
      </c>
      <c r="G40" s="131">
        <f>G41</f>
        <v>255283.5</v>
      </c>
      <c r="I40" s="146">
        <v>255283.5</v>
      </c>
      <c r="J40" s="146">
        <v>255283.5</v>
      </c>
      <c r="L40" s="146">
        <f t="shared" si="0"/>
        <v>0</v>
      </c>
      <c r="M40" s="146">
        <f t="shared" si="1"/>
        <v>0</v>
      </c>
    </row>
    <row r="41" spans="1:13" ht="15.75" outlineLevel="5">
      <c r="A41" s="129" t="s">
        <v>692</v>
      </c>
      <c r="B41" s="130" t="s">
        <v>392</v>
      </c>
      <c r="C41" s="130" t="s">
        <v>70</v>
      </c>
      <c r="D41" s="130" t="s">
        <v>187</v>
      </c>
      <c r="E41" s="130" t="s">
        <v>22</v>
      </c>
      <c r="F41" s="131">
        <f>Приложение_6!F841</f>
        <v>255283.5</v>
      </c>
      <c r="G41" s="131">
        <f>F41</f>
        <v>255283.5</v>
      </c>
      <c r="I41" s="146">
        <v>255283.5</v>
      </c>
      <c r="J41" s="146">
        <v>255283.5</v>
      </c>
      <c r="L41" s="146">
        <f t="shared" si="0"/>
        <v>0</v>
      </c>
      <c r="M41" s="146">
        <f t="shared" si="1"/>
        <v>0</v>
      </c>
    </row>
    <row r="42" spans="1:13" ht="63" outlineLevel="2">
      <c r="A42" s="129" t="s">
        <v>607</v>
      </c>
      <c r="B42" s="130" t="s">
        <v>393</v>
      </c>
      <c r="C42" s="130" t="s">
        <v>1</v>
      </c>
      <c r="D42" s="130" t="s">
        <v>3</v>
      </c>
      <c r="E42" s="130" t="s">
        <v>3</v>
      </c>
      <c r="F42" s="131">
        <f aca="true" t="shared" si="2" ref="F42:G44">F43</f>
        <v>17018900</v>
      </c>
      <c r="G42" s="131">
        <f t="shared" si="2"/>
        <v>17018900</v>
      </c>
      <c r="I42" s="146">
        <v>17018900</v>
      </c>
      <c r="J42" s="146">
        <v>17018900</v>
      </c>
      <c r="L42" s="146">
        <f t="shared" si="0"/>
        <v>0</v>
      </c>
      <c r="M42" s="146">
        <f t="shared" si="1"/>
        <v>0</v>
      </c>
    </row>
    <row r="43" spans="1:13" ht="141.75" outlineLevel="3">
      <c r="A43" s="129" t="s">
        <v>483</v>
      </c>
      <c r="B43" s="130" t="s">
        <v>394</v>
      </c>
      <c r="C43" s="130" t="s">
        <v>1</v>
      </c>
      <c r="D43" s="130" t="s">
        <v>3</v>
      </c>
      <c r="E43" s="130" t="s">
        <v>3</v>
      </c>
      <c r="F43" s="131">
        <f t="shared" si="2"/>
        <v>17018900</v>
      </c>
      <c r="G43" s="131">
        <f t="shared" si="2"/>
        <v>17018900</v>
      </c>
      <c r="I43" s="146">
        <v>17018900</v>
      </c>
      <c r="J43" s="146">
        <v>17018900</v>
      </c>
      <c r="L43" s="146">
        <f t="shared" si="0"/>
        <v>0</v>
      </c>
      <c r="M43" s="146">
        <f t="shared" si="1"/>
        <v>0</v>
      </c>
    </row>
    <row r="44" spans="1:13" ht="31.5" outlineLevel="4">
      <c r="A44" s="129" t="s">
        <v>698</v>
      </c>
      <c r="B44" s="130" t="s">
        <v>394</v>
      </c>
      <c r="C44" s="130" t="s">
        <v>47</v>
      </c>
      <c r="D44" s="130" t="s">
        <v>3</v>
      </c>
      <c r="E44" s="130" t="s">
        <v>3</v>
      </c>
      <c r="F44" s="131">
        <f t="shared" si="2"/>
        <v>17018900</v>
      </c>
      <c r="G44" s="131">
        <f t="shared" si="2"/>
        <v>17018900</v>
      </c>
      <c r="I44" s="146">
        <v>17018900</v>
      </c>
      <c r="J44" s="146">
        <v>17018900</v>
      </c>
      <c r="L44" s="146">
        <f t="shared" si="0"/>
        <v>0</v>
      </c>
      <c r="M44" s="146">
        <f t="shared" si="1"/>
        <v>0</v>
      </c>
    </row>
    <row r="45" spans="1:13" ht="15.75" outlineLevel="5">
      <c r="A45" s="129" t="s">
        <v>692</v>
      </c>
      <c r="B45" s="130" t="s">
        <v>394</v>
      </c>
      <c r="C45" s="130" t="s">
        <v>47</v>
      </c>
      <c r="D45" s="130" t="s">
        <v>187</v>
      </c>
      <c r="E45" s="130" t="s">
        <v>22</v>
      </c>
      <c r="F45" s="131">
        <f>Приложение_6!F844</f>
        <v>17018900</v>
      </c>
      <c r="G45" s="131">
        <f>F45</f>
        <v>17018900</v>
      </c>
      <c r="I45" s="146">
        <v>17018900</v>
      </c>
      <c r="J45" s="146">
        <v>17018900</v>
      </c>
      <c r="L45" s="146">
        <f t="shared" si="0"/>
        <v>0</v>
      </c>
      <c r="M45" s="146">
        <f t="shared" si="1"/>
        <v>0</v>
      </c>
    </row>
    <row r="46" spans="1:13" ht="110.25" outlineLevel="1">
      <c r="A46" s="136" t="s">
        <v>646</v>
      </c>
      <c r="B46" s="137" t="s">
        <v>259</v>
      </c>
      <c r="C46" s="137" t="s">
        <v>1</v>
      </c>
      <c r="D46" s="137" t="s">
        <v>3</v>
      </c>
      <c r="E46" s="137" t="s">
        <v>3</v>
      </c>
      <c r="F46" s="138">
        <f>F47+F57+F67+F71+F75+F85+F95</f>
        <v>676606760.1800001</v>
      </c>
      <c r="G46" s="138">
        <f>G47+G57+G67+G71+G75+G85+G95</f>
        <v>360729971.18</v>
      </c>
      <c r="I46" s="146">
        <v>676606760.18</v>
      </c>
      <c r="J46" s="146">
        <v>360729971.18</v>
      </c>
      <c r="L46" s="146">
        <f t="shared" si="0"/>
        <v>0</v>
      </c>
      <c r="M46" s="146">
        <f t="shared" si="1"/>
        <v>0</v>
      </c>
    </row>
    <row r="47" spans="1:13" ht="110.25" customHeight="1" outlineLevel="2">
      <c r="A47" s="129" t="s">
        <v>570</v>
      </c>
      <c r="B47" s="130" t="s">
        <v>260</v>
      </c>
      <c r="C47" s="130" t="s">
        <v>1</v>
      </c>
      <c r="D47" s="130" t="s">
        <v>3</v>
      </c>
      <c r="E47" s="130" t="s">
        <v>3</v>
      </c>
      <c r="F47" s="131">
        <f>F48+F51+F54</f>
        <v>140333941.06000003</v>
      </c>
      <c r="G47" s="131">
        <f>G48+G51+G54</f>
        <v>140321815.44000003</v>
      </c>
      <c r="I47" s="146">
        <v>140333941.06</v>
      </c>
      <c r="J47" s="146">
        <v>140321815.44</v>
      </c>
      <c r="L47" s="146">
        <f t="shared" si="0"/>
        <v>0</v>
      </c>
      <c r="M47" s="146">
        <f t="shared" si="1"/>
        <v>0</v>
      </c>
    </row>
    <row r="48" spans="1:13" ht="126" outlineLevel="3">
      <c r="A48" s="129" t="s">
        <v>468</v>
      </c>
      <c r="B48" s="130" t="s">
        <v>261</v>
      </c>
      <c r="C48" s="130" t="s">
        <v>1</v>
      </c>
      <c r="D48" s="130" t="s">
        <v>3</v>
      </c>
      <c r="E48" s="130" t="s">
        <v>3</v>
      </c>
      <c r="F48" s="131">
        <f>F49</f>
        <v>230386.86</v>
      </c>
      <c r="G48" s="131">
        <f>G49</f>
        <v>230386.86</v>
      </c>
      <c r="I48" s="146">
        <v>230386.86</v>
      </c>
      <c r="J48" s="146">
        <v>230386.86</v>
      </c>
      <c r="L48" s="146">
        <f t="shared" si="0"/>
        <v>0</v>
      </c>
      <c r="M48" s="146">
        <f t="shared" si="1"/>
        <v>0</v>
      </c>
    </row>
    <row r="49" spans="1:13" ht="78.75" outlineLevel="4">
      <c r="A49" s="129" t="s">
        <v>700</v>
      </c>
      <c r="B49" s="130" t="s">
        <v>261</v>
      </c>
      <c r="C49" s="130" t="s">
        <v>70</v>
      </c>
      <c r="D49" s="130" t="s">
        <v>3</v>
      </c>
      <c r="E49" s="130" t="s">
        <v>3</v>
      </c>
      <c r="F49" s="131">
        <f>F50</f>
        <v>230386.86</v>
      </c>
      <c r="G49" s="131">
        <f>G50</f>
        <v>230386.86</v>
      </c>
      <c r="I49" s="146">
        <v>230386.86</v>
      </c>
      <c r="J49" s="146">
        <v>230386.86</v>
      </c>
      <c r="L49" s="146">
        <f t="shared" si="0"/>
        <v>0</v>
      </c>
      <c r="M49" s="146">
        <f t="shared" si="1"/>
        <v>0</v>
      </c>
    </row>
    <row r="50" spans="1:13" ht="15.75" outlineLevel="5">
      <c r="A50" s="129" t="s">
        <v>685</v>
      </c>
      <c r="B50" s="130" t="s">
        <v>261</v>
      </c>
      <c r="C50" s="130" t="s">
        <v>70</v>
      </c>
      <c r="D50" s="130" t="s">
        <v>242</v>
      </c>
      <c r="E50" s="130" t="s">
        <v>5</v>
      </c>
      <c r="F50" s="131">
        <f>Приложение_6!F557</f>
        <v>230386.86</v>
      </c>
      <c r="G50" s="131">
        <f>F50</f>
        <v>230386.86</v>
      </c>
      <c r="I50" s="146">
        <v>230386.86</v>
      </c>
      <c r="J50" s="146">
        <v>230386.86</v>
      </c>
      <c r="L50" s="146">
        <f t="shared" si="0"/>
        <v>0</v>
      </c>
      <c r="M50" s="146">
        <f t="shared" si="1"/>
        <v>0</v>
      </c>
    </row>
    <row r="51" spans="1:13" ht="110.25" outlineLevel="3">
      <c r="A51" s="129" t="s">
        <v>471</v>
      </c>
      <c r="B51" s="130" t="s">
        <v>262</v>
      </c>
      <c r="C51" s="130" t="s">
        <v>1</v>
      </c>
      <c r="D51" s="130" t="s">
        <v>3</v>
      </c>
      <c r="E51" s="130" t="s">
        <v>3</v>
      </c>
      <c r="F51" s="131">
        <f>F52</f>
        <v>140091428.58</v>
      </c>
      <c r="G51" s="131">
        <f>G52</f>
        <v>140091428.58</v>
      </c>
      <c r="I51" s="146">
        <v>140091428.58</v>
      </c>
      <c r="J51" s="146">
        <v>140091428.58</v>
      </c>
      <c r="L51" s="146">
        <f t="shared" si="0"/>
        <v>0</v>
      </c>
      <c r="M51" s="146">
        <f t="shared" si="1"/>
        <v>0</v>
      </c>
    </row>
    <row r="52" spans="1:13" ht="78.75" outlineLevel="4">
      <c r="A52" s="129" t="s">
        <v>700</v>
      </c>
      <c r="B52" s="130" t="s">
        <v>262</v>
      </c>
      <c r="C52" s="130" t="s">
        <v>70</v>
      </c>
      <c r="D52" s="130" t="s">
        <v>3</v>
      </c>
      <c r="E52" s="130" t="s">
        <v>3</v>
      </c>
      <c r="F52" s="131">
        <f>F53</f>
        <v>140091428.58</v>
      </c>
      <c r="G52" s="131">
        <f>G53</f>
        <v>140091428.58</v>
      </c>
      <c r="I52" s="146">
        <v>140091428.58</v>
      </c>
      <c r="J52" s="146">
        <v>140091428.58</v>
      </c>
      <c r="L52" s="146">
        <f t="shared" si="0"/>
        <v>0</v>
      </c>
      <c r="M52" s="146">
        <f t="shared" si="1"/>
        <v>0</v>
      </c>
    </row>
    <row r="53" spans="1:13" ht="15.75" outlineLevel="5">
      <c r="A53" s="129" t="s">
        <v>685</v>
      </c>
      <c r="B53" s="130" t="s">
        <v>262</v>
      </c>
      <c r="C53" s="130" t="s">
        <v>70</v>
      </c>
      <c r="D53" s="130" t="s">
        <v>242</v>
      </c>
      <c r="E53" s="130" t="s">
        <v>5</v>
      </c>
      <c r="F53" s="131">
        <f>Приложение_6!F559</f>
        <v>140091428.58</v>
      </c>
      <c r="G53" s="131">
        <f>F53</f>
        <v>140091428.58</v>
      </c>
      <c r="I53" s="146">
        <v>140091428.58</v>
      </c>
      <c r="J53" s="146">
        <v>140091428.58</v>
      </c>
      <c r="L53" s="146">
        <f t="shared" si="0"/>
        <v>0</v>
      </c>
      <c r="M53" s="146">
        <f t="shared" si="1"/>
        <v>0</v>
      </c>
    </row>
    <row r="54" spans="1:13" ht="126" outlineLevel="3">
      <c r="A54" s="129" t="s">
        <v>468</v>
      </c>
      <c r="B54" s="130" t="s">
        <v>263</v>
      </c>
      <c r="C54" s="130" t="s">
        <v>1</v>
      </c>
      <c r="D54" s="130" t="s">
        <v>3</v>
      </c>
      <c r="E54" s="130" t="s">
        <v>3</v>
      </c>
      <c r="F54" s="131">
        <f>F55</f>
        <v>12125.62</v>
      </c>
      <c r="G54" s="131"/>
      <c r="I54" s="146">
        <v>12125.62</v>
      </c>
      <c r="L54" s="146">
        <f t="shared" si="0"/>
        <v>0</v>
      </c>
      <c r="M54" s="146">
        <f t="shared" si="1"/>
        <v>0</v>
      </c>
    </row>
    <row r="55" spans="1:13" ht="78.75" outlineLevel="4">
      <c r="A55" s="129" t="s">
        <v>700</v>
      </c>
      <c r="B55" s="130" t="s">
        <v>263</v>
      </c>
      <c r="C55" s="130" t="s">
        <v>70</v>
      </c>
      <c r="D55" s="130" t="s">
        <v>3</v>
      </c>
      <c r="E55" s="130" t="s">
        <v>3</v>
      </c>
      <c r="F55" s="131">
        <f>F56</f>
        <v>12125.62</v>
      </c>
      <c r="G55" s="131"/>
      <c r="I55" s="146">
        <v>12125.62</v>
      </c>
      <c r="L55" s="146">
        <f t="shared" si="0"/>
        <v>0</v>
      </c>
      <c r="M55" s="146">
        <f t="shared" si="1"/>
        <v>0</v>
      </c>
    </row>
    <row r="56" spans="1:13" ht="15.75" outlineLevel="5">
      <c r="A56" s="129" t="s">
        <v>685</v>
      </c>
      <c r="B56" s="130" t="s">
        <v>263</v>
      </c>
      <c r="C56" s="130" t="s">
        <v>70</v>
      </c>
      <c r="D56" s="130" t="s">
        <v>242</v>
      </c>
      <c r="E56" s="130" t="s">
        <v>5</v>
      </c>
      <c r="F56" s="131">
        <f>Приложение_6!F561</f>
        <v>12125.62</v>
      </c>
      <c r="G56" s="131"/>
      <c r="I56" s="146">
        <v>12125.62</v>
      </c>
      <c r="L56" s="146">
        <f t="shared" si="0"/>
        <v>0</v>
      </c>
      <c r="M56" s="146">
        <f t="shared" si="1"/>
        <v>0</v>
      </c>
    </row>
    <row r="57" spans="1:13" ht="110.25" customHeight="1" outlineLevel="2">
      <c r="A57" s="129" t="s">
        <v>571</v>
      </c>
      <c r="B57" s="130" t="s">
        <v>264</v>
      </c>
      <c r="C57" s="130" t="s">
        <v>1</v>
      </c>
      <c r="D57" s="130" t="s">
        <v>3</v>
      </c>
      <c r="E57" s="130" t="s">
        <v>3</v>
      </c>
      <c r="F57" s="131">
        <f>F58+F61+F64</f>
        <v>178529211.02</v>
      </c>
      <c r="G57" s="131">
        <f>G60+G63</f>
        <v>178515760.55</v>
      </c>
      <c r="I57" s="146">
        <v>178529211.02</v>
      </c>
      <c r="J57" s="146">
        <v>178515760.55</v>
      </c>
      <c r="L57" s="146">
        <f t="shared" si="0"/>
        <v>0</v>
      </c>
      <c r="M57" s="146">
        <f t="shared" si="1"/>
        <v>0</v>
      </c>
    </row>
    <row r="58" spans="1:13" ht="126" outlineLevel="3">
      <c r="A58" s="129" t="s">
        <v>468</v>
      </c>
      <c r="B58" s="130" t="s">
        <v>265</v>
      </c>
      <c r="C58" s="130" t="s">
        <v>1</v>
      </c>
      <c r="D58" s="130" t="s">
        <v>3</v>
      </c>
      <c r="E58" s="130" t="s">
        <v>3</v>
      </c>
      <c r="F58" s="131">
        <f>F59</f>
        <v>255558.84</v>
      </c>
      <c r="G58" s="131">
        <f>G59</f>
        <v>255558.84</v>
      </c>
      <c r="I58" s="146">
        <v>255558.84</v>
      </c>
      <c r="J58" s="146">
        <v>255558.84</v>
      </c>
      <c r="L58" s="146">
        <f t="shared" si="0"/>
        <v>0</v>
      </c>
      <c r="M58" s="146">
        <f t="shared" si="1"/>
        <v>0</v>
      </c>
    </row>
    <row r="59" spans="1:13" ht="78.75" outlineLevel="4">
      <c r="A59" s="129" t="s">
        <v>700</v>
      </c>
      <c r="B59" s="130" t="s">
        <v>265</v>
      </c>
      <c r="C59" s="130" t="s">
        <v>70</v>
      </c>
      <c r="D59" s="130" t="s">
        <v>3</v>
      </c>
      <c r="E59" s="130" t="s">
        <v>3</v>
      </c>
      <c r="F59" s="131">
        <f>F60</f>
        <v>255558.84</v>
      </c>
      <c r="G59" s="131">
        <f>G60</f>
        <v>255558.84</v>
      </c>
      <c r="I59" s="146">
        <v>255558.84</v>
      </c>
      <c r="J59" s="146">
        <v>255558.84</v>
      </c>
      <c r="L59" s="146">
        <f t="shared" si="0"/>
        <v>0</v>
      </c>
      <c r="M59" s="146">
        <f t="shared" si="1"/>
        <v>0</v>
      </c>
    </row>
    <row r="60" spans="1:13" ht="15.75" outlineLevel="5">
      <c r="A60" s="129" t="s">
        <v>685</v>
      </c>
      <c r="B60" s="130" t="s">
        <v>265</v>
      </c>
      <c r="C60" s="130" t="s">
        <v>70</v>
      </c>
      <c r="D60" s="130" t="s">
        <v>242</v>
      </c>
      <c r="E60" s="130" t="s">
        <v>5</v>
      </c>
      <c r="F60" s="131">
        <f>Приложение_6!F564</f>
        <v>255558.84</v>
      </c>
      <c r="G60" s="131">
        <f>F60</f>
        <v>255558.84</v>
      </c>
      <c r="I60" s="146">
        <v>255558.84</v>
      </c>
      <c r="J60" s="146">
        <v>255558.84</v>
      </c>
      <c r="L60" s="146">
        <f t="shared" si="0"/>
        <v>0</v>
      </c>
      <c r="M60" s="146">
        <f t="shared" si="1"/>
        <v>0</v>
      </c>
    </row>
    <row r="61" spans="1:13" ht="110.25" outlineLevel="3">
      <c r="A61" s="129" t="s">
        <v>471</v>
      </c>
      <c r="B61" s="130" t="s">
        <v>266</v>
      </c>
      <c r="C61" s="130" t="s">
        <v>1</v>
      </c>
      <c r="D61" s="130" t="s">
        <v>3</v>
      </c>
      <c r="E61" s="130" t="s">
        <v>3</v>
      </c>
      <c r="F61" s="131">
        <f>F62</f>
        <v>178260201.71</v>
      </c>
      <c r="G61" s="131">
        <f>G62</f>
        <v>178260201.71</v>
      </c>
      <c r="I61" s="146">
        <v>178260201.71</v>
      </c>
      <c r="J61" s="146">
        <v>178260201.71</v>
      </c>
      <c r="L61" s="146">
        <f t="shared" si="0"/>
        <v>0</v>
      </c>
      <c r="M61" s="146">
        <f t="shared" si="1"/>
        <v>0</v>
      </c>
    </row>
    <row r="62" spans="1:13" ht="78.75" outlineLevel="4">
      <c r="A62" s="129" t="s">
        <v>700</v>
      </c>
      <c r="B62" s="130" t="s">
        <v>266</v>
      </c>
      <c r="C62" s="130" t="s">
        <v>70</v>
      </c>
      <c r="D62" s="130" t="s">
        <v>3</v>
      </c>
      <c r="E62" s="130" t="s">
        <v>3</v>
      </c>
      <c r="F62" s="131">
        <f>F63</f>
        <v>178260201.71</v>
      </c>
      <c r="G62" s="131">
        <f>G63</f>
        <v>178260201.71</v>
      </c>
      <c r="I62" s="146">
        <v>178260201.71</v>
      </c>
      <c r="J62" s="146">
        <v>178260201.71</v>
      </c>
      <c r="L62" s="146">
        <f t="shared" si="0"/>
        <v>0</v>
      </c>
      <c r="M62" s="146">
        <f t="shared" si="1"/>
        <v>0</v>
      </c>
    </row>
    <row r="63" spans="1:13" ht="15.75" outlineLevel="5">
      <c r="A63" s="129" t="s">
        <v>685</v>
      </c>
      <c r="B63" s="130" t="s">
        <v>266</v>
      </c>
      <c r="C63" s="130" t="s">
        <v>70</v>
      </c>
      <c r="D63" s="130" t="s">
        <v>242</v>
      </c>
      <c r="E63" s="130" t="s">
        <v>5</v>
      </c>
      <c r="F63" s="131">
        <f>Приложение_6!F566</f>
        <v>178260201.71</v>
      </c>
      <c r="G63" s="131">
        <f>F63</f>
        <v>178260201.71</v>
      </c>
      <c r="I63" s="146">
        <v>178260201.71</v>
      </c>
      <c r="J63" s="146">
        <v>178260201.71</v>
      </c>
      <c r="L63" s="146">
        <f t="shared" si="0"/>
        <v>0</v>
      </c>
      <c r="M63" s="146">
        <f t="shared" si="1"/>
        <v>0</v>
      </c>
    </row>
    <row r="64" spans="1:13" ht="126" outlineLevel="3">
      <c r="A64" s="129" t="s">
        <v>468</v>
      </c>
      <c r="B64" s="130" t="s">
        <v>267</v>
      </c>
      <c r="C64" s="130" t="s">
        <v>1</v>
      </c>
      <c r="D64" s="130" t="s">
        <v>3</v>
      </c>
      <c r="E64" s="130" t="s">
        <v>3</v>
      </c>
      <c r="F64" s="131">
        <f>F65</f>
        <v>13450.47</v>
      </c>
      <c r="G64" s="131"/>
      <c r="I64" s="146">
        <v>13450.47</v>
      </c>
      <c r="L64" s="146">
        <f t="shared" si="0"/>
        <v>0</v>
      </c>
      <c r="M64" s="146">
        <f t="shared" si="1"/>
        <v>0</v>
      </c>
    </row>
    <row r="65" spans="1:13" ht="78.75" outlineLevel="4">
      <c r="A65" s="129" t="s">
        <v>700</v>
      </c>
      <c r="B65" s="130" t="s">
        <v>267</v>
      </c>
      <c r="C65" s="130" t="s">
        <v>70</v>
      </c>
      <c r="D65" s="130" t="s">
        <v>3</v>
      </c>
      <c r="E65" s="130" t="s">
        <v>3</v>
      </c>
      <c r="F65" s="131">
        <f>F66</f>
        <v>13450.47</v>
      </c>
      <c r="G65" s="131"/>
      <c r="I65" s="146">
        <v>13450.47</v>
      </c>
      <c r="L65" s="146">
        <f t="shared" si="0"/>
        <v>0</v>
      </c>
      <c r="M65" s="146">
        <f t="shared" si="1"/>
        <v>0</v>
      </c>
    </row>
    <row r="66" spans="1:13" ht="15.75" outlineLevel="5">
      <c r="A66" s="129" t="s">
        <v>685</v>
      </c>
      <c r="B66" s="130" t="s">
        <v>267</v>
      </c>
      <c r="C66" s="130" t="s">
        <v>70</v>
      </c>
      <c r="D66" s="130" t="s">
        <v>242</v>
      </c>
      <c r="E66" s="130" t="s">
        <v>5</v>
      </c>
      <c r="F66" s="131">
        <f>Приложение_6!F568</f>
        <v>13450.47</v>
      </c>
      <c r="G66" s="131"/>
      <c r="I66" s="146">
        <v>13450.47</v>
      </c>
      <c r="L66" s="146">
        <f t="shared" si="0"/>
        <v>0</v>
      </c>
      <c r="M66" s="146">
        <f t="shared" si="1"/>
        <v>0</v>
      </c>
    </row>
    <row r="67" spans="1:13" ht="110.25" customHeight="1" outlineLevel="2">
      <c r="A67" s="129" t="s">
        <v>572</v>
      </c>
      <c r="B67" s="130" t="s">
        <v>268</v>
      </c>
      <c r="C67" s="130" t="s">
        <v>1</v>
      </c>
      <c r="D67" s="130" t="s">
        <v>3</v>
      </c>
      <c r="E67" s="130" t="s">
        <v>3</v>
      </c>
      <c r="F67" s="131">
        <f aca="true" t="shared" si="3" ref="F67:G69">F68</f>
        <v>34687169.71</v>
      </c>
      <c r="G67" s="131">
        <f t="shared" si="3"/>
        <v>34687169.71</v>
      </c>
      <c r="I67" s="146">
        <v>34687169.71</v>
      </c>
      <c r="J67" s="146">
        <v>34687169.71</v>
      </c>
      <c r="L67" s="146">
        <f t="shared" si="0"/>
        <v>0</v>
      </c>
      <c r="M67" s="146">
        <f t="shared" si="1"/>
        <v>0</v>
      </c>
    </row>
    <row r="68" spans="1:13" ht="110.25" outlineLevel="3">
      <c r="A68" s="129" t="s">
        <v>471</v>
      </c>
      <c r="B68" s="130" t="s">
        <v>269</v>
      </c>
      <c r="C68" s="130" t="s">
        <v>1</v>
      </c>
      <c r="D68" s="130" t="s">
        <v>3</v>
      </c>
      <c r="E68" s="130" t="s">
        <v>3</v>
      </c>
      <c r="F68" s="131">
        <f t="shared" si="3"/>
        <v>34687169.71</v>
      </c>
      <c r="G68" s="131">
        <f t="shared" si="3"/>
        <v>34687169.71</v>
      </c>
      <c r="I68" s="146">
        <v>34687169.71</v>
      </c>
      <c r="J68" s="146">
        <v>34687169.71</v>
      </c>
      <c r="L68" s="146">
        <f t="shared" si="0"/>
        <v>0</v>
      </c>
      <c r="M68" s="146">
        <f t="shared" si="1"/>
        <v>0</v>
      </c>
    </row>
    <row r="69" spans="1:13" ht="78.75" outlineLevel="4">
      <c r="A69" s="129" t="s">
        <v>700</v>
      </c>
      <c r="B69" s="130" t="s">
        <v>269</v>
      </c>
      <c r="C69" s="130" t="s">
        <v>70</v>
      </c>
      <c r="D69" s="130" t="s">
        <v>3</v>
      </c>
      <c r="E69" s="130" t="s">
        <v>3</v>
      </c>
      <c r="F69" s="131">
        <f t="shared" si="3"/>
        <v>34687169.71</v>
      </c>
      <c r="G69" s="131">
        <f t="shared" si="3"/>
        <v>34687169.71</v>
      </c>
      <c r="I69" s="146">
        <v>34687169.71</v>
      </c>
      <c r="J69" s="146">
        <v>34687169.71</v>
      </c>
      <c r="L69" s="146">
        <f t="shared" si="0"/>
        <v>0</v>
      </c>
      <c r="M69" s="146">
        <f t="shared" si="1"/>
        <v>0</v>
      </c>
    </row>
    <row r="70" spans="1:13" ht="15.75" outlineLevel="5">
      <c r="A70" s="129" t="s">
        <v>685</v>
      </c>
      <c r="B70" s="130" t="s">
        <v>269</v>
      </c>
      <c r="C70" s="130" t="s">
        <v>70</v>
      </c>
      <c r="D70" s="130" t="s">
        <v>242</v>
      </c>
      <c r="E70" s="130" t="s">
        <v>5</v>
      </c>
      <c r="F70" s="131">
        <f>Приложение_6!F571</f>
        <v>34687169.71</v>
      </c>
      <c r="G70" s="131">
        <f>F70</f>
        <v>34687169.71</v>
      </c>
      <c r="I70" s="146">
        <v>34687169.71</v>
      </c>
      <c r="J70" s="146">
        <v>34687169.71</v>
      </c>
      <c r="L70" s="146">
        <f t="shared" si="0"/>
        <v>0</v>
      </c>
      <c r="M70" s="146">
        <f t="shared" si="1"/>
        <v>0</v>
      </c>
    </row>
    <row r="71" spans="1:13" ht="157.5" outlineLevel="2">
      <c r="A71" s="129" t="s">
        <v>573</v>
      </c>
      <c r="B71" s="130" t="s">
        <v>270</v>
      </c>
      <c r="C71" s="130" t="s">
        <v>1</v>
      </c>
      <c r="D71" s="130" t="s">
        <v>3</v>
      </c>
      <c r="E71" s="130" t="s">
        <v>3</v>
      </c>
      <c r="F71" s="131">
        <f>F72</f>
        <v>101563041.91</v>
      </c>
      <c r="G71" s="131"/>
      <c r="I71" s="146">
        <v>101563041.91</v>
      </c>
      <c r="L71" s="146">
        <f t="shared" si="0"/>
        <v>0</v>
      </c>
      <c r="M71" s="146">
        <f t="shared" si="1"/>
        <v>0</v>
      </c>
    </row>
    <row r="72" spans="1:13" ht="126" outlineLevel="3">
      <c r="A72" s="129" t="s">
        <v>446</v>
      </c>
      <c r="B72" s="130" t="s">
        <v>271</v>
      </c>
      <c r="C72" s="130" t="s">
        <v>1</v>
      </c>
      <c r="D72" s="130" t="s">
        <v>3</v>
      </c>
      <c r="E72" s="130" t="s">
        <v>3</v>
      </c>
      <c r="F72" s="131">
        <f>F73</f>
        <v>101563041.91</v>
      </c>
      <c r="G72" s="131"/>
      <c r="I72" s="146">
        <v>101563041.91</v>
      </c>
      <c r="L72" s="146">
        <f t="shared" si="0"/>
        <v>0</v>
      </c>
      <c r="M72" s="146">
        <f t="shared" si="1"/>
        <v>0</v>
      </c>
    </row>
    <row r="73" spans="1:13" ht="78.75" outlineLevel="4">
      <c r="A73" s="129" t="s">
        <v>700</v>
      </c>
      <c r="B73" s="130" t="s">
        <v>271</v>
      </c>
      <c r="C73" s="130" t="s">
        <v>70</v>
      </c>
      <c r="D73" s="130" t="s">
        <v>3</v>
      </c>
      <c r="E73" s="130" t="s">
        <v>3</v>
      </c>
      <c r="F73" s="131">
        <f>F74</f>
        <v>101563041.91</v>
      </c>
      <c r="G73" s="131"/>
      <c r="I73" s="146">
        <v>101563041.91</v>
      </c>
      <c r="L73" s="146">
        <f t="shared" si="0"/>
        <v>0</v>
      </c>
      <c r="M73" s="146">
        <f t="shared" si="1"/>
        <v>0</v>
      </c>
    </row>
    <row r="74" spans="1:13" ht="15.75" outlineLevel="5">
      <c r="A74" s="129" t="s">
        <v>685</v>
      </c>
      <c r="B74" s="130" t="s">
        <v>271</v>
      </c>
      <c r="C74" s="130" t="s">
        <v>70</v>
      </c>
      <c r="D74" s="130" t="s">
        <v>242</v>
      </c>
      <c r="E74" s="130" t="s">
        <v>5</v>
      </c>
      <c r="F74" s="131">
        <f>Приложение_6!F574</f>
        <v>101563041.91</v>
      </c>
      <c r="G74" s="131"/>
      <c r="I74" s="146">
        <v>101563041.91</v>
      </c>
      <c r="L74" s="146">
        <f t="shared" si="0"/>
        <v>0</v>
      </c>
      <c r="M74" s="146">
        <f t="shared" si="1"/>
        <v>0</v>
      </c>
    </row>
    <row r="75" spans="1:13" ht="31.5" outlineLevel="2">
      <c r="A75" s="129" t="s">
        <v>566</v>
      </c>
      <c r="B75" s="130" t="s">
        <v>272</v>
      </c>
      <c r="C75" s="130" t="s">
        <v>1</v>
      </c>
      <c r="D75" s="130" t="s">
        <v>3</v>
      </c>
      <c r="E75" s="130" t="s">
        <v>3</v>
      </c>
      <c r="F75" s="131">
        <f>F76+F79+F82</f>
        <v>8217225.04</v>
      </c>
      <c r="G75" s="131">
        <f>G81+G84</f>
        <v>1360214.04</v>
      </c>
      <c r="I75" s="146">
        <v>8217225.04</v>
      </c>
      <c r="J75" s="146">
        <v>1360214.04</v>
      </c>
      <c r="L75" s="146">
        <f aca="true" t="shared" si="4" ref="L75:L138">I75-F75</f>
        <v>0</v>
      </c>
      <c r="M75" s="146">
        <f aca="true" t="shared" si="5" ref="M75:M138">J75-G75</f>
        <v>0</v>
      </c>
    </row>
    <row r="76" spans="1:13" ht="126" outlineLevel="3">
      <c r="A76" s="129" t="s">
        <v>435</v>
      </c>
      <c r="B76" s="130" t="s">
        <v>273</v>
      </c>
      <c r="C76" s="130" t="s">
        <v>1</v>
      </c>
      <c r="D76" s="130" t="s">
        <v>3</v>
      </c>
      <c r="E76" s="130" t="s">
        <v>3</v>
      </c>
      <c r="F76" s="131">
        <f>F77</f>
        <v>6857011</v>
      </c>
      <c r="G76" s="131"/>
      <c r="I76" s="146">
        <v>6857011</v>
      </c>
      <c r="L76" s="146">
        <f t="shared" si="4"/>
        <v>0</v>
      </c>
      <c r="M76" s="146">
        <f t="shared" si="5"/>
        <v>0</v>
      </c>
    </row>
    <row r="77" spans="1:13" ht="78.75" outlineLevel="4">
      <c r="A77" s="129" t="s">
        <v>700</v>
      </c>
      <c r="B77" s="130" t="s">
        <v>273</v>
      </c>
      <c r="C77" s="130" t="s">
        <v>70</v>
      </c>
      <c r="D77" s="130" t="s">
        <v>3</v>
      </c>
      <c r="E77" s="130" t="s">
        <v>3</v>
      </c>
      <c r="F77" s="131">
        <f>F78</f>
        <v>6857011</v>
      </c>
      <c r="G77" s="131"/>
      <c r="I77" s="146">
        <v>6857011</v>
      </c>
      <c r="L77" s="146">
        <f t="shared" si="4"/>
        <v>0</v>
      </c>
      <c r="M77" s="146">
        <f t="shared" si="5"/>
        <v>0</v>
      </c>
    </row>
    <row r="78" spans="1:13" ht="15.75" outlineLevel="5">
      <c r="A78" s="129" t="s">
        <v>685</v>
      </c>
      <c r="B78" s="130" t="s">
        <v>273</v>
      </c>
      <c r="C78" s="130" t="s">
        <v>70</v>
      </c>
      <c r="D78" s="130" t="s">
        <v>242</v>
      </c>
      <c r="E78" s="130" t="s">
        <v>5</v>
      </c>
      <c r="F78" s="131">
        <f>Приложение_6!F577</f>
        <v>6857011</v>
      </c>
      <c r="G78" s="131"/>
      <c r="I78" s="146">
        <v>6857011</v>
      </c>
      <c r="L78" s="146">
        <f t="shared" si="4"/>
        <v>0</v>
      </c>
      <c r="M78" s="146">
        <f t="shared" si="5"/>
        <v>0</v>
      </c>
    </row>
    <row r="79" spans="1:13" ht="157.5" outlineLevel="3">
      <c r="A79" s="129" t="s">
        <v>476</v>
      </c>
      <c r="B79" s="130" t="s">
        <v>378</v>
      </c>
      <c r="C79" s="130" t="s">
        <v>1</v>
      </c>
      <c r="D79" s="130" t="s">
        <v>3</v>
      </c>
      <c r="E79" s="130" t="s">
        <v>3</v>
      </c>
      <c r="F79" s="131">
        <f>F80</f>
        <v>3548.08</v>
      </c>
      <c r="G79" s="131">
        <f>G80</f>
        <v>3548.08</v>
      </c>
      <c r="I79" s="146">
        <v>3548.08</v>
      </c>
      <c r="J79" s="146">
        <v>3548.08</v>
      </c>
      <c r="L79" s="146">
        <f t="shared" si="4"/>
        <v>0</v>
      </c>
      <c r="M79" s="146">
        <f t="shared" si="5"/>
        <v>0</v>
      </c>
    </row>
    <row r="80" spans="1:13" ht="78.75" outlineLevel="4">
      <c r="A80" s="129" t="s">
        <v>700</v>
      </c>
      <c r="B80" s="130" t="s">
        <v>378</v>
      </c>
      <c r="C80" s="130" t="s">
        <v>70</v>
      </c>
      <c r="D80" s="130" t="s">
        <v>3</v>
      </c>
      <c r="E80" s="130" t="s">
        <v>3</v>
      </c>
      <c r="F80" s="131">
        <f>F81</f>
        <v>3548.08</v>
      </c>
      <c r="G80" s="131">
        <f>G81</f>
        <v>3548.08</v>
      </c>
      <c r="I80" s="146">
        <v>3548.08</v>
      </c>
      <c r="J80" s="146">
        <v>3548.08</v>
      </c>
      <c r="L80" s="146">
        <f t="shared" si="4"/>
        <v>0</v>
      </c>
      <c r="M80" s="146">
        <f t="shared" si="5"/>
        <v>0</v>
      </c>
    </row>
    <row r="81" spans="1:13" ht="31.5" outlineLevel="5">
      <c r="A81" s="129" t="s">
        <v>691</v>
      </c>
      <c r="B81" s="130" t="s">
        <v>378</v>
      </c>
      <c r="C81" s="130" t="s">
        <v>70</v>
      </c>
      <c r="D81" s="130" t="s">
        <v>187</v>
      </c>
      <c r="E81" s="130" t="s">
        <v>14</v>
      </c>
      <c r="F81" s="131">
        <f>Приложение_6!F807</f>
        <v>3548.08</v>
      </c>
      <c r="G81" s="131">
        <f>F81</f>
        <v>3548.08</v>
      </c>
      <c r="I81" s="146">
        <v>3548.08</v>
      </c>
      <c r="J81" s="146">
        <v>3548.08</v>
      </c>
      <c r="L81" s="146">
        <f t="shared" si="4"/>
        <v>0</v>
      </c>
      <c r="M81" s="146">
        <f t="shared" si="5"/>
        <v>0</v>
      </c>
    </row>
    <row r="82" spans="1:13" ht="141.75" customHeight="1" outlineLevel="3">
      <c r="A82" s="129" t="s">
        <v>477</v>
      </c>
      <c r="B82" s="130" t="s">
        <v>379</v>
      </c>
      <c r="C82" s="130" t="s">
        <v>1</v>
      </c>
      <c r="D82" s="130" t="s">
        <v>3</v>
      </c>
      <c r="E82" s="130" t="s">
        <v>3</v>
      </c>
      <c r="F82" s="131">
        <f>F83</f>
        <v>1356665.96</v>
      </c>
      <c r="G82" s="131">
        <f>G83</f>
        <v>1356665.96</v>
      </c>
      <c r="I82" s="146">
        <v>1356665.96</v>
      </c>
      <c r="J82" s="146">
        <v>1356665.96</v>
      </c>
      <c r="L82" s="146">
        <f t="shared" si="4"/>
        <v>0</v>
      </c>
      <c r="M82" s="146">
        <f t="shared" si="5"/>
        <v>0</v>
      </c>
    </row>
    <row r="83" spans="1:13" ht="78.75" outlineLevel="4">
      <c r="A83" s="129" t="s">
        <v>700</v>
      </c>
      <c r="B83" s="130" t="s">
        <v>379</v>
      </c>
      <c r="C83" s="130" t="s">
        <v>70</v>
      </c>
      <c r="D83" s="130" t="s">
        <v>3</v>
      </c>
      <c r="E83" s="130" t="s">
        <v>3</v>
      </c>
      <c r="F83" s="131">
        <f>F84</f>
        <v>1356665.96</v>
      </c>
      <c r="G83" s="131">
        <f>G84</f>
        <v>1356665.96</v>
      </c>
      <c r="I83" s="146">
        <v>1356665.96</v>
      </c>
      <c r="J83" s="146">
        <v>1356665.96</v>
      </c>
      <c r="L83" s="146">
        <f t="shared" si="4"/>
        <v>0</v>
      </c>
      <c r="M83" s="146">
        <f t="shared" si="5"/>
        <v>0</v>
      </c>
    </row>
    <row r="84" spans="1:13" ht="31.5" outlineLevel="5">
      <c r="A84" s="129" t="s">
        <v>691</v>
      </c>
      <c r="B84" s="130" t="s">
        <v>379</v>
      </c>
      <c r="C84" s="130" t="s">
        <v>70</v>
      </c>
      <c r="D84" s="130" t="s">
        <v>187</v>
      </c>
      <c r="E84" s="130" t="s">
        <v>14</v>
      </c>
      <c r="F84" s="131">
        <f>Приложение_6!F809</f>
        <v>1356665.96</v>
      </c>
      <c r="G84" s="131">
        <f>F84</f>
        <v>1356665.96</v>
      </c>
      <c r="I84" s="146">
        <v>1356665.96</v>
      </c>
      <c r="J84" s="146">
        <v>1356665.96</v>
      </c>
      <c r="L84" s="146">
        <f t="shared" si="4"/>
        <v>0</v>
      </c>
      <c r="M84" s="146">
        <f t="shared" si="5"/>
        <v>0</v>
      </c>
    </row>
    <row r="85" spans="1:13" ht="78.75" customHeight="1" outlineLevel="2">
      <c r="A85" s="129" t="s">
        <v>575</v>
      </c>
      <c r="B85" s="130" t="s">
        <v>276</v>
      </c>
      <c r="C85" s="130" t="s">
        <v>1</v>
      </c>
      <c r="D85" s="130" t="s">
        <v>3</v>
      </c>
      <c r="E85" s="130" t="s">
        <v>3</v>
      </c>
      <c r="F85" s="131">
        <f>F86+F89+F92</f>
        <v>209853851.44</v>
      </c>
      <c r="G85" s="131">
        <f>G91</f>
        <v>5845011.44</v>
      </c>
      <c r="I85" s="146">
        <v>209853851.44</v>
      </c>
      <c r="J85" s="146">
        <v>5845011.44</v>
      </c>
      <c r="L85" s="146">
        <f t="shared" si="4"/>
        <v>0</v>
      </c>
      <c r="M85" s="146">
        <f t="shared" si="5"/>
        <v>0</v>
      </c>
    </row>
    <row r="86" spans="1:13" ht="126" outlineLevel="3">
      <c r="A86" s="129" t="s">
        <v>446</v>
      </c>
      <c r="B86" s="130" t="s">
        <v>277</v>
      </c>
      <c r="C86" s="130" t="s">
        <v>1</v>
      </c>
      <c r="D86" s="130" t="s">
        <v>3</v>
      </c>
      <c r="E86" s="130" t="s">
        <v>3</v>
      </c>
      <c r="F86" s="131">
        <f>F87</f>
        <v>201050490</v>
      </c>
      <c r="G86" s="131"/>
      <c r="I86" s="146">
        <v>201050490</v>
      </c>
      <c r="L86" s="146">
        <f t="shared" si="4"/>
        <v>0</v>
      </c>
      <c r="M86" s="146">
        <f t="shared" si="5"/>
        <v>0</v>
      </c>
    </row>
    <row r="87" spans="1:13" ht="78.75" outlineLevel="4">
      <c r="A87" s="129" t="s">
        <v>700</v>
      </c>
      <c r="B87" s="130" t="s">
        <v>277</v>
      </c>
      <c r="C87" s="130" t="s">
        <v>70</v>
      </c>
      <c r="D87" s="130" t="s">
        <v>3</v>
      </c>
      <c r="E87" s="130" t="s">
        <v>3</v>
      </c>
      <c r="F87" s="131">
        <f>F88</f>
        <v>201050490</v>
      </c>
      <c r="G87" s="131"/>
      <c r="I87" s="146">
        <v>201050490</v>
      </c>
      <c r="L87" s="146">
        <f t="shared" si="4"/>
        <v>0</v>
      </c>
      <c r="M87" s="146">
        <f t="shared" si="5"/>
        <v>0</v>
      </c>
    </row>
    <row r="88" spans="1:13" ht="31.5" outlineLevel="5">
      <c r="A88" s="129" t="s">
        <v>686</v>
      </c>
      <c r="B88" s="130" t="s">
        <v>277</v>
      </c>
      <c r="C88" s="130" t="s">
        <v>70</v>
      </c>
      <c r="D88" s="130" t="s">
        <v>242</v>
      </c>
      <c r="E88" s="130" t="s">
        <v>14</v>
      </c>
      <c r="F88" s="131">
        <f>Приложение_6!F598</f>
        <v>201050490</v>
      </c>
      <c r="G88" s="131"/>
      <c r="I88" s="146">
        <v>201050490</v>
      </c>
      <c r="L88" s="146">
        <f t="shared" si="4"/>
        <v>0</v>
      </c>
      <c r="M88" s="146">
        <f t="shared" si="5"/>
        <v>0</v>
      </c>
    </row>
    <row r="89" spans="1:13" ht="126" outlineLevel="3">
      <c r="A89" s="129" t="s">
        <v>468</v>
      </c>
      <c r="B89" s="130" t="s">
        <v>278</v>
      </c>
      <c r="C89" s="130" t="s">
        <v>1</v>
      </c>
      <c r="D89" s="130" t="s">
        <v>3</v>
      </c>
      <c r="E89" s="130" t="s">
        <v>3</v>
      </c>
      <c r="F89" s="131">
        <f>F90</f>
        <v>5845011.44</v>
      </c>
      <c r="G89" s="131">
        <f>G90</f>
        <v>5845011.44</v>
      </c>
      <c r="I89" s="146">
        <v>5845011.44</v>
      </c>
      <c r="J89" s="146">
        <v>5845011.44</v>
      </c>
      <c r="L89" s="146">
        <f t="shared" si="4"/>
        <v>0</v>
      </c>
      <c r="M89" s="146">
        <f t="shared" si="5"/>
        <v>0</v>
      </c>
    </row>
    <row r="90" spans="1:13" ht="78.75" outlineLevel="4">
      <c r="A90" s="129" t="s">
        <v>700</v>
      </c>
      <c r="B90" s="130" t="s">
        <v>278</v>
      </c>
      <c r="C90" s="130" t="s">
        <v>70</v>
      </c>
      <c r="D90" s="130" t="s">
        <v>3</v>
      </c>
      <c r="E90" s="130" t="s">
        <v>3</v>
      </c>
      <c r="F90" s="131">
        <f>F91</f>
        <v>5845011.44</v>
      </c>
      <c r="G90" s="131">
        <f>G91</f>
        <v>5845011.44</v>
      </c>
      <c r="I90" s="146">
        <v>5845011.44</v>
      </c>
      <c r="J90" s="146">
        <v>5845011.44</v>
      </c>
      <c r="L90" s="146">
        <f t="shared" si="4"/>
        <v>0</v>
      </c>
      <c r="M90" s="146">
        <f t="shared" si="5"/>
        <v>0</v>
      </c>
    </row>
    <row r="91" spans="1:13" ht="31.5" outlineLevel="5">
      <c r="A91" s="129" t="s">
        <v>686</v>
      </c>
      <c r="B91" s="130" t="s">
        <v>278</v>
      </c>
      <c r="C91" s="130" t="s">
        <v>70</v>
      </c>
      <c r="D91" s="130" t="s">
        <v>242</v>
      </c>
      <c r="E91" s="130" t="s">
        <v>14</v>
      </c>
      <c r="F91" s="131">
        <f>Приложение_6!F600</f>
        <v>5845011.44</v>
      </c>
      <c r="G91" s="131">
        <f>F91</f>
        <v>5845011.44</v>
      </c>
      <c r="I91" s="146">
        <v>5845011.44</v>
      </c>
      <c r="J91" s="146">
        <v>5845011.44</v>
      </c>
      <c r="L91" s="146">
        <f t="shared" si="4"/>
        <v>0</v>
      </c>
      <c r="M91" s="146">
        <f t="shared" si="5"/>
        <v>0</v>
      </c>
    </row>
    <row r="92" spans="1:13" ht="126" outlineLevel="3">
      <c r="A92" s="129" t="s">
        <v>468</v>
      </c>
      <c r="B92" s="130" t="s">
        <v>279</v>
      </c>
      <c r="C92" s="130" t="s">
        <v>1</v>
      </c>
      <c r="D92" s="130" t="s">
        <v>3</v>
      </c>
      <c r="E92" s="130" t="s">
        <v>3</v>
      </c>
      <c r="F92" s="131">
        <f>F93</f>
        <v>2958350</v>
      </c>
      <c r="G92" s="131"/>
      <c r="I92" s="146">
        <v>2958350</v>
      </c>
      <c r="L92" s="146">
        <f t="shared" si="4"/>
        <v>0</v>
      </c>
      <c r="M92" s="146">
        <f t="shared" si="5"/>
        <v>0</v>
      </c>
    </row>
    <row r="93" spans="1:13" ht="78.75" outlineLevel="4">
      <c r="A93" s="129" t="s">
        <v>700</v>
      </c>
      <c r="B93" s="130" t="s">
        <v>279</v>
      </c>
      <c r="C93" s="130" t="s">
        <v>70</v>
      </c>
      <c r="D93" s="130" t="s">
        <v>3</v>
      </c>
      <c r="E93" s="130" t="s">
        <v>3</v>
      </c>
      <c r="F93" s="131">
        <f>F94</f>
        <v>2958350</v>
      </c>
      <c r="G93" s="131"/>
      <c r="I93" s="146">
        <v>2958350</v>
      </c>
      <c r="L93" s="146">
        <f t="shared" si="4"/>
        <v>0</v>
      </c>
      <c r="M93" s="146">
        <f t="shared" si="5"/>
        <v>0</v>
      </c>
    </row>
    <row r="94" spans="1:13" ht="31.5" outlineLevel="5">
      <c r="A94" s="129" t="s">
        <v>686</v>
      </c>
      <c r="B94" s="130" t="s">
        <v>279</v>
      </c>
      <c r="C94" s="130" t="s">
        <v>70</v>
      </c>
      <c r="D94" s="130" t="s">
        <v>242</v>
      </c>
      <c r="E94" s="130" t="s">
        <v>14</v>
      </c>
      <c r="F94" s="131">
        <f>Приложение_6!F602</f>
        <v>2958350</v>
      </c>
      <c r="G94" s="131"/>
      <c r="I94" s="146">
        <v>2958350</v>
      </c>
      <c r="L94" s="146">
        <f t="shared" si="4"/>
        <v>0</v>
      </c>
      <c r="M94" s="146">
        <f t="shared" si="5"/>
        <v>0</v>
      </c>
    </row>
    <row r="95" spans="1:13" ht="31.5" outlineLevel="2">
      <c r="A95" s="129" t="s">
        <v>566</v>
      </c>
      <c r="B95" s="130" t="s">
        <v>280</v>
      </c>
      <c r="C95" s="130" t="s">
        <v>1</v>
      </c>
      <c r="D95" s="130" t="s">
        <v>3</v>
      </c>
      <c r="E95" s="130" t="s">
        <v>3</v>
      </c>
      <c r="F95" s="131">
        <f>F96</f>
        <v>3422320</v>
      </c>
      <c r="G95" s="131"/>
      <c r="I95" s="146">
        <v>3422320</v>
      </c>
      <c r="L95" s="146">
        <f t="shared" si="4"/>
        <v>0</v>
      </c>
      <c r="M95" s="146">
        <f t="shared" si="5"/>
        <v>0</v>
      </c>
    </row>
    <row r="96" spans="1:13" ht="126" outlineLevel="3">
      <c r="A96" s="129" t="s">
        <v>435</v>
      </c>
      <c r="B96" s="130" t="s">
        <v>281</v>
      </c>
      <c r="C96" s="130" t="s">
        <v>1</v>
      </c>
      <c r="D96" s="130" t="s">
        <v>3</v>
      </c>
      <c r="E96" s="130" t="s">
        <v>3</v>
      </c>
      <c r="F96" s="131">
        <f>F97</f>
        <v>3422320</v>
      </c>
      <c r="G96" s="131"/>
      <c r="I96" s="146">
        <v>3422320</v>
      </c>
      <c r="L96" s="146">
        <f t="shared" si="4"/>
        <v>0</v>
      </c>
      <c r="M96" s="146">
        <f t="shared" si="5"/>
        <v>0</v>
      </c>
    </row>
    <row r="97" spans="1:13" ht="78.75" outlineLevel="4">
      <c r="A97" s="129" t="s">
        <v>700</v>
      </c>
      <c r="B97" s="130" t="s">
        <v>281</v>
      </c>
      <c r="C97" s="130" t="s">
        <v>70</v>
      </c>
      <c r="D97" s="130" t="s">
        <v>3</v>
      </c>
      <c r="E97" s="130" t="s">
        <v>3</v>
      </c>
      <c r="F97" s="131">
        <f>F98</f>
        <v>3422320</v>
      </c>
      <c r="G97" s="131"/>
      <c r="I97" s="146">
        <v>3422320</v>
      </c>
      <c r="L97" s="146">
        <f t="shared" si="4"/>
        <v>0</v>
      </c>
      <c r="M97" s="146">
        <f t="shared" si="5"/>
        <v>0</v>
      </c>
    </row>
    <row r="98" spans="1:13" ht="31.5" outlineLevel="5">
      <c r="A98" s="129" t="s">
        <v>686</v>
      </c>
      <c r="B98" s="130" t="s">
        <v>281</v>
      </c>
      <c r="C98" s="130" t="s">
        <v>70</v>
      </c>
      <c r="D98" s="130" t="s">
        <v>242</v>
      </c>
      <c r="E98" s="130" t="s">
        <v>14</v>
      </c>
      <c r="F98" s="131">
        <f>Приложение_6!F605</f>
        <v>3422320</v>
      </c>
      <c r="G98" s="131"/>
      <c r="I98" s="146">
        <v>3422320</v>
      </c>
      <c r="L98" s="146">
        <f t="shared" si="4"/>
        <v>0</v>
      </c>
      <c r="M98" s="146">
        <f t="shared" si="5"/>
        <v>0</v>
      </c>
    </row>
    <row r="99" spans="1:13" ht="63" outlineLevel="1">
      <c r="A99" s="136" t="s">
        <v>618</v>
      </c>
      <c r="B99" s="137" t="s">
        <v>24</v>
      </c>
      <c r="C99" s="137" t="s">
        <v>1</v>
      </c>
      <c r="D99" s="137" t="s">
        <v>3</v>
      </c>
      <c r="E99" s="137" t="s">
        <v>3</v>
      </c>
      <c r="F99" s="138">
        <f>F100+F104+F111+F117+F121+F128+F132+F136+F140+F150</f>
        <v>58246118.66</v>
      </c>
      <c r="G99" s="138">
        <f>G100+G104+G111+G117+G121+G128+G132+G136+G140+G150</f>
        <v>41769800</v>
      </c>
      <c r="I99" s="146">
        <v>58246118.66</v>
      </c>
      <c r="L99" s="146">
        <f t="shared" si="4"/>
        <v>0</v>
      </c>
      <c r="M99" s="146">
        <f t="shared" si="5"/>
        <v>-41769800</v>
      </c>
    </row>
    <row r="100" spans="1:13" ht="252" outlineLevel="2">
      <c r="A100" s="129" t="s">
        <v>494</v>
      </c>
      <c r="B100" s="130" t="s">
        <v>25</v>
      </c>
      <c r="C100" s="130" t="s">
        <v>1</v>
      </c>
      <c r="D100" s="130" t="s">
        <v>3</v>
      </c>
      <c r="E100" s="130" t="s">
        <v>3</v>
      </c>
      <c r="F100" s="131">
        <f>F101</f>
        <v>1373779.26</v>
      </c>
      <c r="G100" s="131"/>
      <c r="I100" s="146">
        <v>1373779.26</v>
      </c>
      <c r="L100" s="146">
        <f t="shared" si="4"/>
        <v>0</v>
      </c>
      <c r="M100" s="146">
        <f t="shared" si="5"/>
        <v>0</v>
      </c>
    </row>
    <row r="101" spans="1:13" ht="63" outlineLevel="3">
      <c r="A101" s="129" t="s">
        <v>437</v>
      </c>
      <c r="B101" s="130" t="s">
        <v>26</v>
      </c>
      <c r="C101" s="130" t="s">
        <v>1</v>
      </c>
      <c r="D101" s="130" t="s">
        <v>3</v>
      </c>
      <c r="E101" s="130" t="s">
        <v>3</v>
      </c>
      <c r="F101" s="131">
        <f>F102</f>
        <v>1373779.26</v>
      </c>
      <c r="G101" s="131"/>
      <c r="I101" s="146">
        <v>1373779.26</v>
      </c>
      <c r="L101" s="146">
        <f t="shared" si="4"/>
        <v>0</v>
      </c>
      <c r="M101" s="146">
        <f t="shared" si="5"/>
        <v>0</v>
      </c>
    </row>
    <row r="102" spans="1:13" ht="141.75" outlineLevel="4">
      <c r="A102" s="129" t="s">
        <v>1216</v>
      </c>
      <c r="B102" s="130" t="s">
        <v>26</v>
      </c>
      <c r="C102" s="130" t="s">
        <v>10</v>
      </c>
      <c r="D102" s="130" t="s">
        <v>3</v>
      </c>
      <c r="E102" s="130" t="s">
        <v>3</v>
      </c>
      <c r="F102" s="131">
        <f>F103</f>
        <v>1373779.26</v>
      </c>
      <c r="G102" s="131"/>
      <c r="I102" s="146">
        <v>1373779.26</v>
      </c>
      <c r="L102" s="146">
        <f t="shared" si="4"/>
        <v>0</v>
      </c>
      <c r="M102" s="146">
        <f t="shared" si="5"/>
        <v>0</v>
      </c>
    </row>
    <row r="103" spans="1:13" ht="126" outlineLevel="5">
      <c r="A103" s="129" t="s">
        <v>669</v>
      </c>
      <c r="B103" s="130" t="s">
        <v>26</v>
      </c>
      <c r="C103" s="130" t="s">
        <v>10</v>
      </c>
      <c r="D103" s="130" t="s">
        <v>2</v>
      </c>
      <c r="E103" s="130" t="s">
        <v>22</v>
      </c>
      <c r="F103" s="131">
        <f>Приложение_6!F51</f>
        <v>1373779.26</v>
      </c>
      <c r="G103" s="131"/>
      <c r="I103" s="146">
        <v>1373779.26</v>
      </c>
      <c r="L103" s="146">
        <f t="shared" si="4"/>
        <v>0</v>
      </c>
      <c r="M103" s="146">
        <f t="shared" si="5"/>
        <v>0</v>
      </c>
    </row>
    <row r="104" spans="1:13" ht="126" outlineLevel="2">
      <c r="A104" s="129" t="s">
        <v>495</v>
      </c>
      <c r="B104" s="130" t="s">
        <v>27</v>
      </c>
      <c r="C104" s="130" t="s">
        <v>1</v>
      </c>
      <c r="D104" s="130" t="s">
        <v>3</v>
      </c>
      <c r="E104" s="130" t="s">
        <v>3</v>
      </c>
      <c r="F104" s="131">
        <f>F105+F108</f>
        <v>2124094.82</v>
      </c>
      <c r="G104" s="131"/>
      <c r="I104" s="146">
        <v>2124094.82</v>
      </c>
      <c r="L104" s="146">
        <f t="shared" si="4"/>
        <v>0</v>
      </c>
      <c r="M104" s="146">
        <f t="shared" si="5"/>
        <v>0</v>
      </c>
    </row>
    <row r="105" spans="1:13" ht="63" outlineLevel="3">
      <c r="A105" s="129" t="s">
        <v>437</v>
      </c>
      <c r="B105" s="130" t="s">
        <v>28</v>
      </c>
      <c r="C105" s="130" t="s">
        <v>1</v>
      </c>
      <c r="D105" s="130" t="s">
        <v>3</v>
      </c>
      <c r="E105" s="130" t="s">
        <v>3</v>
      </c>
      <c r="F105" s="131">
        <f>F106</f>
        <v>2099094.82</v>
      </c>
      <c r="G105" s="131"/>
      <c r="I105" s="146">
        <v>2099094.82</v>
      </c>
      <c r="L105" s="146">
        <f t="shared" si="4"/>
        <v>0</v>
      </c>
      <c r="M105" s="146">
        <f t="shared" si="5"/>
        <v>0</v>
      </c>
    </row>
    <row r="106" spans="1:13" ht="141.75" outlineLevel="4">
      <c r="A106" s="129" t="s">
        <v>1216</v>
      </c>
      <c r="B106" s="130" t="s">
        <v>28</v>
      </c>
      <c r="C106" s="130" t="s">
        <v>10</v>
      </c>
      <c r="D106" s="130" t="s">
        <v>3</v>
      </c>
      <c r="E106" s="130" t="s">
        <v>3</v>
      </c>
      <c r="F106" s="131">
        <f>F107</f>
        <v>2099094.82</v>
      </c>
      <c r="G106" s="131"/>
      <c r="I106" s="146">
        <v>2099094.82</v>
      </c>
      <c r="L106" s="146">
        <f t="shared" si="4"/>
        <v>0</v>
      </c>
      <c r="M106" s="146">
        <f t="shared" si="5"/>
        <v>0</v>
      </c>
    </row>
    <row r="107" spans="1:13" ht="126" outlineLevel="5">
      <c r="A107" s="129" t="s">
        <v>669</v>
      </c>
      <c r="B107" s="130" t="s">
        <v>28</v>
      </c>
      <c r="C107" s="130" t="s">
        <v>10</v>
      </c>
      <c r="D107" s="130" t="s">
        <v>2</v>
      </c>
      <c r="E107" s="130" t="s">
        <v>22</v>
      </c>
      <c r="F107" s="131">
        <f>Приложение_6!F54</f>
        <v>2099094.82</v>
      </c>
      <c r="G107" s="131"/>
      <c r="I107" s="146">
        <v>2099094.82</v>
      </c>
      <c r="L107" s="146">
        <f t="shared" si="4"/>
        <v>0</v>
      </c>
      <c r="M107" s="146">
        <f t="shared" si="5"/>
        <v>0</v>
      </c>
    </row>
    <row r="108" spans="1:13" ht="126" outlineLevel="3">
      <c r="A108" s="129" t="s">
        <v>435</v>
      </c>
      <c r="B108" s="130" t="s">
        <v>29</v>
      </c>
      <c r="C108" s="130" t="s">
        <v>1</v>
      </c>
      <c r="D108" s="130" t="s">
        <v>3</v>
      </c>
      <c r="E108" s="130" t="s">
        <v>3</v>
      </c>
      <c r="F108" s="131">
        <f>F109</f>
        <v>25000</v>
      </c>
      <c r="G108" s="131"/>
      <c r="I108" s="146">
        <v>25000</v>
      </c>
      <c r="L108" s="146">
        <f t="shared" si="4"/>
        <v>0</v>
      </c>
      <c r="M108" s="146">
        <f t="shared" si="5"/>
        <v>0</v>
      </c>
    </row>
    <row r="109" spans="1:13" ht="141.75" outlineLevel="4">
      <c r="A109" s="129" t="s">
        <v>1216</v>
      </c>
      <c r="B109" s="130" t="s">
        <v>29</v>
      </c>
      <c r="C109" s="130" t="s">
        <v>10</v>
      </c>
      <c r="D109" s="130" t="s">
        <v>3</v>
      </c>
      <c r="E109" s="130" t="s">
        <v>3</v>
      </c>
      <c r="F109" s="131">
        <f>F110</f>
        <v>25000</v>
      </c>
      <c r="G109" s="131"/>
      <c r="I109" s="146">
        <v>25000</v>
      </c>
      <c r="L109" s="146">
        <f t="shared" si="4"/>
        <v>0</v>
      </c>
      <c r="M109" s="146">
        <f t="shared" si="5"/>
        <v>0</v>
      </c>
    </row>
    <row r="110" spans="1:13" ht="126" outlineLevel="5">
      <c r="A110" s="129" t="s">
        <v>669</v>
      </c>
      <c r="B110" s="130" t="s">
        <v>29</v>
      </c>
      <c r="C110" s="130" t="s">
        <v>10</v>
      </c>
      <c r="D110" s="130" t="s">
        <v>2</v>
      </c>
      <c r="E110" s="130" t="s">
        <v>22</v>
      </c>
      <c r="F110" s="131">
        <f>Приложение_6!F56</f>
        <v>25000</v>
      </c>
      <c r="G110" s="131"/>
      <c r="I110" s="146">
        <v>25000</v>
      </c>
      <c r="L110" s="146">
        <f t="shared" si="4"/>
        <v>0</v>
      </c>
      <c r="M110" s="146">
        <f t="shared" si="5"/>
        <v>0</v>
      </c>
    </row>
    <row r="111" spans="1:13" ht="78.75" outlineLevel="2">
      <c r="A111" s="129" t="s">
        <v>608</v>
      </c>
      <c r="B111" s="130" t="s">
        <v>395</v>
      </c>
      <c r="C111" s="130" t="s">
        <v>1</v>
      </c>
      <c r="D111" s="130" t="s">
        <v>3</v>
      </c>
      <c r="E111" s="130" t="s">
        <v>3</v>
      </c>
      <c r="F111" s="131">
        <f>F112</f>
        <v>5286000</v>
      </c>
      <c r="G111" s="131">
        <f>G112</f>
        <v>5286000</v>
      </c>
      <c r="I111" s="146">
        <v>5286000</v>
      </c>
      <c r="J111" s="146">
        <v>5286000</v>
      </c>
      <c r="L111" s="146">
        <f t="shared" si="4"/>
        <v>0</v>
      </c>
      <c r="M111" s="146">
        <f t="shared" si="5"/>
        <v>0</v>
      </c>
    </row>
    <row r="112" spans="1:13" ht="189" outlineLevel="3">
      <c r="A112" s="129" t="s">
        <v>484</v>
      </c>
      <c r="B112" s="130" t="s">
        <v>396</v>
      </c>
      <c r="C112" s="130" t="s">
        <v>1</v>
      </c>
      <c r="D112" s="130" t="s">
        <v>3</v>
      </c>
      <c r="E112" s="130" t="s">
        <v>3</v>
      </c>
      <c r="F112" s="131">
        <f>F113+F115</f>
        <v>5286000</v>
      </c>
      <c r="G112" s="131">
        <f>G113+G115</f>
        <v>5286000</v>
      </c>
      <c r="I112" s="146">
        <v>5286000</v>
      </c>
      <c r="J112" s="146">
        <v>5286000</v>
      </c>
      <c r="L112" s="146">
        <f t="shared" si="4"/>
        <v>0</v>
      </c>
      <c r="M112" s="146">
        <f t="shared" si="5"/>
        <v>0</v>
      </c>
    </row>
    <row r="113" spans="1:13" ht="141.75" outlineLevel="4">
      <c r="A113" s="129" t="s">
        <v>1216</v>
      </c>
      <c r="B113" s="130" t="s">
        <v>396</v>
      </c>
      <c r="C113" s="130" t="s">
        <v>10</v>
      </c>
      <c r="D113" s="130" t="s">
        <v>3</v>
      </c>
      <c r="E113" s="130" t="s">
        <v>3</v>
      </c>
      <c r="F113" s="131">
        <f>F114</f>
        <v>3774682.59</v>
      </c>
      <c r="G113" s="131">
        <f>G114</f>
        <v>3774682.59</v>
      </c>
      <c r="I113" s="146">
        <v>3774682.59</v>
      </c>
      <c r="J113" s="146">
        <v>3774682.59</v>
      </c>
      <c r="L113" s="146">
        <f t="shared" si="4"/>
        <v>0</v>
      </c>
      <c r="M113" s="146">
        <f t="shared" si="5"/>
        <v>0</v>
      </c>
    </row>
    <row r="114" spans="1:13" ht="15.75" outlineLevel="5">
      <c r="A114" s="129" t="s">
        <v>692</v>
      </c>
      <c r="B114" s="130" t="s">
        <v>396</v>
      </c>
      <c r="C114" s="130" t="s">
        <v>10</v>
      </c>
      <c r="D114" s="130" t="s">
        <v>187</v>
      </c>
      <c r="E114" s="130" t="s">
        <v>22</v>
      </c>
      <c r="F114" s="131">
        <f>Приложение_6!F848</f>
        <v>3774682.59</v>
      </c>
      <c r="G114" s="131">
        <f>F114</f>
        <v>3774682.59</v>
      </c>
      <c r="I114" s="146">
        <v>3774682.59</v>
      </c>
      <c r="J114" s="146">
        <v>3774682.59</v>
      </c>
      <c r="L114" s="146">
        <f t="shared" si="4"/>
        <v>0</v>
      </c>
      <c r="M114" s="146">
        <f t="shared" si="5"/>
        <v>0</v>
      </c>
    </row>
    <row r="115" spans="1:13" ht="63" outlineLevel="4">
      <c r="A115" s="129" t="s">
        <v>697</v>
      </c>
      <c r="B115" s="130" t="s">
        <v>396</v>
      </c>
      <c r="C115" s="130" t="s">
        <v>17</v>
      </c>
      <c r="D115" s="130" t="s">
        <v>3</v>
      </c>
      <c r="E115" s="130" t="s">
        <v>3</v>
      </c>
      <c r="F115" s="131">
        <f>F116</f>
        <v>1511317.41</v>
      </c>
      <c r="G115" s="131">
        <f>G116</f>
        <v>1511317.41</v>
      </c>
      <c r="I115" s="146">
        <v>1511317.41</v>
      </c>
      <c r="J115" s="146">
        <v>1511317.41</v>
      </c>
      <c r="L115" s="146">
        <f t="shared" si="4"/>
        <v>0</v>
      </c>
      <c r="M115" s="146">
        <f t="shared" si="5"/>
        <v>0</v>
      </c>
    </row>
    <row r="116" spans="1:13" ht="15.75" outlineLevel="5">
      <c r="A116" s="129" t="s">
        <v>692</v>
      </c>
      <c r="B116" s="130" t="s">
        <v>396</v>
      </c>
      <c r="C116" s="130" t="s">
        <v>17</v>
      </c>
      <c r="D116" s="130" t="s">
        <v>187</v>
      </c>
      <c r="E116" s="130" t="s">
        <v>22</v>
      </c>
      <c r="F116" s="131">
        <f>Приложение_6!F849</f>
        <v>1511317.41</v>
      </c>
      <c r="G116" s="131">
        <f>F116</f>
        <v>1511317.41</v>
      </c>
      <c r="I116" s="146">
        <v>1511317.41</v>
      </c>
      <c r="J116" s="146">
        <v>1511317.41</v>
      </c>
      <c r="L116" s="146">
        <f t="shared" si="4"/>
        <v>0</v>
      </c>
      <c r="M116" s="146">
        <f t="shared" si="5"/>
        <v>0</v>
      </c>
    </row>
    <row r="117" spans="1:13" ht="283.5" customHeight="1" outlineLevel="2">
      <c r="A117" s="129" t="s">
        <v>603</v>
      </c>
      <c r="B117" s="130" t="s">
        <v>380</v>
      </c>
      <c r="C117" s="130" t="s">
        <v>1</v>
      </c>
      <c r="D117" s="130" t="s">
        <v>3</v>
      </c>
      <c r="E117" s="130" t="s">
        <v>3</v>
      </c>
      <c r="F117" s="131">
        <f>F118</f>
        <v>147100</v>
      </c>
      <c r="G117" s="131">
        <f>G120</f>
        <v>147100</v>
      </c>
      <c r="I117" s="146">
        <v>147100</v>
      </c>
      <c r="J117" s="146">
        <v>147100</v>
      </c>
      <c r="L117" s="146">
        <f t="shared" si="4"/>
        <v>0</v>
      </c>
      <c r="M117" s="146">
        <f t="shared" si="5"/>
        <v>0</v>
      </c>
    </row>
    <row r="118" spans="1:13" ht="283.5" customHeight="1" outlineLevel="3">
      <c r="A118" s="129" t="s">
        <v>478</v>
      </c>
      <c r="B118" s="130" t="s">
        <v>381</v>
      </c>
      <c r="C118" s="130" t="s">
        <v>1</v>
      </c>
      <c r="D118" s="130" t="s">
        <v>3</v>
      </c>
      <c r="E118" s="130" t="s">
        <v>3</v>
      </c>
      <c r="F118" s="131">
        <f>F119</f>
        <v>147100</v>
      </c>
      <c r="G118" s="131">
        <f>G119</f>
        <v>147100</v>
      </c>
      <c r="I118" s="146">
        <v>147100</v>
      </c>
      <c r="J118" s="146">
        <v>147100</v>
      </c>
      <c r="L118" s="146">
        <f t="shared" si="4"/>
        <v>0</v>
      </c>
      <c r="M118" s="146">
        <f t="shared" si="5"/>
        <v>0</v>
      </c>
    </row>
    <row r="119" spans="1:13" ht="31.5" outlineLevel="4">
      <c r="A119" s="129" t="s">
        <v>698</v>
      </c>
      <c r="B119" s="130" t="s">
        <v>381</v>
      </c>
      <c r="C119" s="130" t="s">
        <v>47</v>
      </c>
      <c r="D119" s="130" t="s">
        <v>3</v>
      </c>
      <c r="E119" s="130" t="s">
        <v>3</v>
      </c>
      <c r="F119" s="131">
        <f>F120</f>
        <v>147100</v>
      </c>
      <c r="G119" s="131">
        <f>G120</f>
        <v>147100</v>
      </c>
      <c r="I119" s="146">
        <v>147100</v>
      </c>
      <c r="J119" s="146">
        <v>147100</v>
      </c>
      <c r="L119" s="146">
        <f t="shared" si="4"/>
        <v>0</v>
      </c>
      <c r="M119" s="146">
        <f t="shared" si="5"/>
        <v>0</v>
      </c>
    </row>
    <row r="120" spans="1:13" ht="31.5" outlineLevel="5">
      <c r="A120" s="129" t="s">
        <v>691</v>
      </c>
      <c r="B120" s="130" t="s">
        <v>381</v>
      </c>
      <c r="C120" s="130" t="s">
        <v>47</v>
      </c>
      <c r="D120" s="130" t="s">
        <v>187</v>
      </c>
      <c r="E120" s="130" t="s">
        <v>14</v>
      </c>
      <c r="F120" s="131">
        <f>Приложение_6!F813</f>
        <v>147100</v>
      </c>
      <c r="G120" s="131">
        <f>F120</f>
        <v>147100</v>
      </c>
      <c r="I120" s="146">
        <v>147100</v>
      </c>
      <c r="J120" s="146">
        <v>147100</v>
      </c>
      <c r="L120" s="146">
        <f t="shared" si="4"/>
        <v>0</v>
      </c>
      <c r="M120" s="146">
        <f t="shared" si="5"/>
        <v>0</v>
      </c>
    </row>
    <row r="121" spans="1:13" ht="157.5" outlineLevel="2">
      <c r="A121" s="129" t="s">
        <v>604</v>
      </c>
      <c r="B121" s="130" t="s">
        <v>382</v>
      </c>
      <c r="C121" s="130" t="s">
        <v>1</v>
      </c>
      <c r="D121" s="130" t="s">
        <v>3</v>
      </c>
      <c r="E121" s="130" t="s">
        <v>3</v>
      </c>
      <c r="F121" s="131">
        <f>F122+F125</f>
        <v>1869400</v>
      </c>
      <c r="G121" s="131">
        <f>G122+G125</f>
        <v>1869400</v>
      </c>
      <c r="I121" s="146">
        <v>1869400</v>
      </c>
      <c r="J121" s="146">
        <v>1869400</v>
      </c>
      <c r="L121" s="146">
        <f t="shared" si="4"/>
        <v>0</v>
      </c>
      <c r="M121" s="146">
        <f t="shared" si="5"/>
        <v>0</v>
      </c>
    </row>
    <row r="122" spans="1:13" ht="141.75" customHeight="1" outlineLevel="3">
      <c r="A122" s="129" t="s">
        <v>479</v>
      </c>
      <c r="B122" s="130" t="s">
        <v>383</v>
      </c>
      <c r="C122" s="130" t="s">
        <v>1</v>
      </c>
      <c r="D122" s="130" t="s">
        <v>3</v>
      </c>
      <c r="E122" s="130" t="s">
        <v>3</v>
      </c>
      <c r="F122" s="131">
        <f>F123</f>
        <v>1847600</v>
      </c>
      <c r="G122" s="131">
        <f>G123</f>
        <v>1847600</v>
      </c>
      <c r="I122" s="146">
        <v>1847600</v>
      </c>
      <c r="J122" s="146">
        <v>1847600</v>
      </c>
      <c r="L122" s="146">
        <f t="shared" si="4"/>
        <v>0</v>
      </c>
      <c r="M122" s="146">
        <f t="shared" si="5"/>
        <v>0</v>
      </c>
    </row>
    <row r="123" spans="1:13" ht="31.5" outlineLevel="4">
      <c r="A123" s="129" t="s">
        <v>698</v>
      </c>
      <c r="B123" s="130" t="s">
        <v>383</v>
      </c>
      <c r="C123" s="130" t="s">
        <v>47</v>
      </c>
      <c r="D123" s="130" t="s">
        <v>3</v>
      </c>
      <c r="E123" s="130" t="s">
        <v>3</v>
      </c>
      <c r="F123" s="131">
        <f>F124</f>
        <v>1847600</v>
      </c>
      <c r="G123" s="131">
        <f>G124</f>
        <v>1847600</v>
      </c>
      <c r="I123" s="146">
        <v>1847600</v>
      </c>
      <c r="J123" s="146">
        <v>1847600</v>
      </c>
      <c r="L123" s="146">
        <f t="shared" si="4"/>
        <v>0</v>
      </c>
      <c r="M123" s="146">
        <f t="shared" si="5"/>
        <v>0</v>
      </c>
    </row>
    <row r="124" spans="1:13" ht="31.5" outlineLevel="5">
      <c r="A124" s="129" t="s">
        <v>691</v>
      </c>
      <c r="B124" s="130" t="s">
        <v>383</v>
      </c>
      <c r="C124" s="130" t="s">
        <v>47</v>
      </c>
      <c r="D124" s="130" t="s">
        <v>187</v>
      </c>
      <c r="E124" s="130" t="s">
        <v>14</v>
      </c>
      <c r="F124" s="131">
        <f>Приложение_6!F816</f>
        <v>1847600</v>
      </c>
      <c r="G124" s="131">
        <f>F124</f>
        <v>1847600</v>
      </c>
      <c r="I124" s="146">
        <v>1847600</v>
      </c>
      <c r="J124" s="146">
        <v>1847600</v>
      </c>
      <c r="L124" s="146">
        <f t="shared" si="4"/>
        <v>0</v>
      </c>
      <c r="M124" s="146">
        <f t="shared" si="5"/>
        <v>0</v>
      </c>
    </row>
    <row r="125" spans="1:13" ht="157.5" outlineLevel="3">
      <c r="A125" s="129" t="s">
        <v>480</v>
      </c>
      <c r="B125" s="130" t="s">
        <v>384</v>
      </c>
      <c r="C125" s="130" t="s">
        <v>1</v>
      </c>
      <c r="D125" s="130" t="s">
        <v>3</v>
      </c>
      <c r="E125" s="130" t="s">
        <v>3</v>
      </c>
      <c r="F125" s="131">
        <f>F126</f>
        <v>21800</v>
      </c>
      <c r="G125" s="131">
        <f>G126</f>
        <v>21800</v>
      </c>
      <c r="I125" s="146">
        <v>21800</v>
      </c>
      <c r="J125" s="146">
        <v>21800</v>
      </c>
      <c r="L125" s="146">
        <f t="shared" si="4"/>
        <v>0</v>
      </c>
      <c r="M125" s="146">
        <f t="shared" si="5"/>
        <v>0</v>
      </c>
    </row>
    <row r="126" spans="1:13" ht="141.75" outlineLevel="4">
      <c r="A126" s="129" t="s">
        <v>1216</v>
      </c>
      <c r="B126" s="130" t="s">
        <v>384</v>
      </c>
      <c r="C126" s="130" t="s">
        <v>10</v>
      </c>
      <c r="D126" s="130" t="s">
        <v>3</v>
      </c>
      <c r="E126" s="130" t="s">
        <v>3</v>
      </c>
      <c r="F126" s="131">
        <f>F127</f>
        <v>21800</v>
      </c>
      <c r="G126" s="131">
        <f>G127</f>
        <v>21800</v>
      </c>
      <c r="I126" s="146">
        <v>21800</v>
      </c>
      <c r="J126" s="146">
        <v>21800</v>
      </c>
      <c r="L126" s="146">
        <f t="shared" si="4"/>
        <v>0</v>
      </c>
      <c r="M126" s="146">
        <f t="shared" si="5"/>
        <v>0</v>
      </c>
    </row>
    <row r="127" spans="1:13" ht="31.5" outlineLevel="5">
      <c r="A127" s="129" t="s">
        <v>691</v>
      </c>
      <c r="B127" s="130" t="s">
        <v>384</v>
      </c>
      <c r="C127" s="130" t="s">
        <v>10</v>
      </c>
      <c r="D127" s="130" t="s">
        <v>187</v>
      </c>
      <c r="E127" s="130" t="s">
        <v>14</v>
      </c>
      <c r="F127" s="131">
        <f>Приложение_6!F818</f>
        <v>21800</v>
      </c>
      <c r="G127" s="131">
        <f>F127</f>
        <v>21800</v>
      </c>
      <c r="I127" s="146">
        <v>21800</v>
      </c>
      <c r="J127" s="146">
        <v>21800</v>
      </c>
      <c r="L127" s="146">
        <f t="shared" si="4"/>
        <v>0</v>
      </c>
      <c r="M127" s="146">
        <f t="shared" si="5"/>
        <v>0</v>
      </c>
    </row>
    <row r="128" spans="1:13" ht="189" outlineLevel="2">
      <c r="A128" s="129" t="s">
        <v>605</v>
      </c>
      <c r="B128" s="130" t="s">
        <v>385</v>
      </c>
      <c r="C128" s="130" t="s">
        <v>1</v>
      </c>
      <c r="D128" s="130" t="s">
        <v>3</v>
      </c>
      <c r="E128" s="130" t="s">
        <v>3</v>
      </c>
      <c r="F128" s="131">
        <f aca="true" t="shared" si="6" ref="F128:G130">F129</f>
        <v>314000</v>
      </c>
      <c r="G128" s="131">
        <f t="shared" si="6"/>
        <v>314000</v>
      </c>
      <c r="I128" s="146">
        <v>314000</v>
      </c>
      <c r="J128" s="146">
        <v>314000</v>
      </c>
      <c r="L128" s="146">
        <f t="shared" si="4"/>
        <v>0</v>
      </c>
      <c r="M128" s="146">
        <f t="shared" si="5"/>
        <v>0</v>
      </c>
    </row>
    <row r="129" spans="1:13" ht="283.5" outlineLevel="3">
      <c r="A129" s="129" t="s">
        <v>481</v>
      </c>
      <c r="B129" s="130" t="s">
        <v>386</v>
      </c>
      <c r="C129" s="130" t="s">
        <v>1</v>
      </c>
      <c r="D129" s="130" t="s">
        <v>3</v>
      </c>
      <c r="E129" s="130" t="s">
        <v>3</v>
      </c>
      <c r="F129" s="131">
        <f t="shared" si="6"/>
        <v>314000</v>
      </c>
      <c r="G129" s="131">
        <f t="shared" si="6"/>
        <v>314000</v>
      </c>
      <c r="I129" s="146">
        <v>314000</v>
      </c>
      <c r="J129" s="146">
        <v>314000</v>
      </c>
      <c r="L129" s="146">
        <f t="shared" si="4"/>
        <v>0</v>
      </c>
      <c r="M129" s="146">
        <f t="shared" si="5"/>
        <v>0</v>
      </c>
    </row>
    <row r="130" spans="1:13" ht="31.5" outlineLevel="4">
      <c r="A130" s="129" t="s">
        <v>698</v>
      </c>
      <c r="B130" s="130" t="s">
        <v>386</v>
      </c>
      <c r="C130" s="130" t="s">
        <v>47</v>
      </c>
      <c r="D130" s="130" t="s">
        <v>3</v>
      </c>
      <c r="E130" s="130" t="s">
        <v>3</v>
      </c>
      <c r="F130" s="131">
        <f t="shared" si="6"/>
        <v>314000</v>
      </c>
      <c r="G130" s="131">
        <f t="shared" si="6"/>
        <v>314000</v>
      </c>
      <c r="I130" s="146">
        <v>314000</v>
      </c>
      <c r="J130" s="146">
        <v>314000</v>
      </c>
      <c r="L130" s="146">
        <f t="shared" si="4"/>
        <v>0</v>
      </c>
      <c r="M130" s="146">
        <f t="shared" si="5"/>
        <v>0</v>
      </c>
    </row>
    <row r="131" spans="1:13" ht="31.5" outlineLevel="5">
      <c r="A131" s="129" t="s">
        <v>691</v>
      </c>
      <c r="B131" s="130" t="s">
        <v>386</v>
      </c>
      <c r="C131" s="130" t="s">
        <v>47</v>
      </c>
      <c r="D131" s="130" t="s">
        <v>187</v>
      </c>
      <c r="E131" s="130" t="s">
        <v>14</v>
      </c>
      <c r="F131" s="131">
        <f>Приложение_6!F821</f>
        <v>314000</v>
      </c>
      <c r="G131" s="131">
        <f>F131</f>
        <v>314000</v>
      </c>
      <c r="I131" s="146">
        <v>314000</v>
      </c>
      <c r="J131" s="146">
        <v>314000</v>
      </c>
      <c r="L131" s="146">
        <f t="shared" si="4"/>
        <v>0</v>
      </c>
      <c r="M131" s="146">
        <f t="shared" si="5"/>
        <v>0</v>
      </c>
    </row>
    <row r="132" spans="1:13" ht="110.25" outlineLevel="2">
      <c r="A132" s="129" t="s">
        <v>609</v>
      </c>
      <c r="B132" s="130" t="s">
        <v>397</v>
      </c>
      <c r="C132" s="130" t="s">
        <v>1</v>
      </c>
      <c r="D132" s="130" t="s">
        <v>3</v>
      </c>
      <c r="E132" s="130" t="s">
        <v>3</v>
      </c>
      <c r="F132" s="131">
        <f aca="true" t="shared" si="7" ref="F132:G134">F133</f>
        <v>756100</v>
      </c>
      <c r="G132" s="131">
        <f t="shared" si="7"/>
        <v>756100</v>
      </c>
      <c r="I132" s="146">
        <v>756100</v>
      </c>
      <c r="J132" s="146">
        <v>756100</v>
      </c>
      <c r="L132" s="146">
        <f t="shared" si="4"/>
        <v>0</v>
      </c>
      <c r="M132" s="146">
        <f t="shared" si="5"/>
        <v>0</v>
      </c>
    </row>
    <row r="133" spans="1:13" ht="173.25" outlineLevel="3">
      <c r="A133" s="129" t="s">
        <v>485</v>
      </c>
      <c r="B133" s="130" t="s">
        <v>398</v>
      </c>
      <c r="C133" s="130" t="s">
        <v>1</v>
      </c>
      <c r="D133" s="130" t="s">
        <v>3</v>
      </c>
      <c r="E133" s="130" t="s">
        <v>3</v>
      </c>
      <c r="F133" s="131">
        <f t="shared" si="7"/>
        <v>756100</v>
      </c>
      <c r="G133" s="131">
        <f t="shared" si="7"/>
        <v>756100</v>
      </c>
      <c r="I133" s="146">
        <v>756100</v>
      </c>
      <c r="J133" s="146">
        <v>756100</v>
      </c>
      <c r="L133" s="146">
        <f t="shared" si="4"/>
        <v>0</v>
      </c>
      <c r="M133" s="146">
        <f t="shared" si="5"/>
        <v>0</v>
      </c>
    </row>
    <row r="134" spans="1:13" ht="31.5" outlineLevel="4">
      <c r="A134" s="129" t="s">
        <v>698</v>
      </c>
      <c r="B134" s="130" t="s">
        <v>398</v>
      </c>
      <c r="C134" s="130" t="s">
        <v>47</v>
      </c>
      <c r="D134" s="130" t="s">
        <v>3</v>
      </c>
      <c r="E134" s="130" t="s">
        <v>3</v>
      </c>
      <c r="F134" s="131">
        <f t="shared" si="7"/>
        <v>756100</v>
      </c>
      <c r="G134" s="131">
        <f t="shared" si="7"/>
        <v>756100</v>
      </c>
      <c r="I134" s="146">
        <v>756100</v>
      </c>
      <c r="J134" s="146">
        <v>756100</v>
      </c>
      <c r="L134" s="146">
        <f t="shared" si="4"/>
        <v>0</v>
      </c>
      <c r="M134" s="146">
        <f t="shared" si="5"/>
        <v>0</v>
      </c>
    </row>
    <row r="135" spans="1:13" ht="15.75" outlineLevel="5">
      <c r="A135" s="129" t="s">
        <v>692</v>
      </c>
      <c r="B135" s="130" t="s">
        <v>398</v>
      </c>
      <c r="C135" s="130" t="s">
        <v>47</v>
      </c>
      <c r="D135" s="130" t="s">
        <v>187</v>
      </c>
      <c r="E135" s="130" t="s">
        <v>22</v>
      </c>
      <c r="F135" s="131">
        <f>Приложение_6!F852</f>
        <v>756100</v>
      </c>
      <c r="G135" s="131">
        <f>F135</f>
        <v>756100</v>
      </c>
      <c r="I135" s="146">
        <v>756100</v>
      </c>
      <c r="J135" s="146">
        <v>756100</v>
      </c>
      <c r="L135" s="146">
        <f t="shared" si="4"/>
        <v>0</v>
      </c>
      <c r="M135" s="146">
        <f t="shared" si="5"/>
        <v>0</v>
      </c>
    </row>
    <row r="136" spans="1:13" ht="94.5" outlineLevel="2">
      <c r="A136" s="129" t="s">
        <v>610</v>
      </c>
      <c r="B136" s="130" t="s">
        <v>399</v>
      </c>
      <c r="C136" s="130" t="s">
        <v>1</v>
      </c>
      <c r="D136" s="130" t="s">
        <v>3</v>
      </c>
      <c r="E136" s="130" t="s">
        <v>3</v>
      </c>
      <c r="F136" s="131">
        <f aca="true" t="shared" si="8" ref="F136:G138">F137</f>
        <v>33397200</v>
      </c>
      <c r="G136" s="131">
        <f t="shared" si="8"/>
        <v>33397200</v>
      </c>
      <c r="I136" s="146">
        <v>33397200</v>
      </c>
      <c r="J136" s="146">
        <v>33397200</v>
      </c>
      <c r="L136" s="146">
        <f t="shared" si="4"/>
        <v>0</v>
      </c>
      <c r="M136" s="146">
        <f t="shared" si="5"/>
        <v>0</v>
      </c>
    </row>
    <row r="137" spans="1:13" ht="110.25" outlineLevel="3">
      <c r="A137" s="129" t="s">
        <v>486</v>
      </c>
      <c r="B137" s="130" t="s">
        <v>400</v>
      </c>
      <c r="C137" s="130" t="s">
        <v>1</v>
      </c>
      <c r="D137" s="130" t="s">
        <v>3</v>
      </c>
      <c r="E137" s="130" t="s">
        <v>3</v>
      </c>
      <c r="F137" s="131">
        <f t="shared" si="8"/>
        <v>33397200</v>
      </c>
      <c r="G137" s="131">
        <f t="shared" si="8"/>
        <v>33397200</v>
      </c>
      <c r="I137" s="146">
        <v>33397200</v>
      </c>
      <c r="J137" s="146">
        <v>33397200</v>
      </c>
      <c r="L137" s="146">
        <f t="shared" si="4"/>
        <v>0</v>
      </c>
      <c r="M137" s="146">
        <f t="shared" si="5"/>
        <v>0</v>
      </c>
    </row>
    <row r="138" spans="1:13" ht="31.5" outlineLevel="4">
      <c r="A138" s="129" t="s">
        <v>698</v>
      </c>
      <c r="B138" s="130" t="s">
        <v>400</v>
      </c>
      <c r="C138" s="130" t="s">
        <v>47</v>
      </c>
      <c r="D138" s="130" t="s">
        <v>3</v>
      </c>
      <c r="E138" s="130" t="s">
        <v>3</v>
      </c>
      <c r="F138" s="131">
        <f t="shared" si="8"/>
        <v>33397200</v>
      </c>
      <c r="G138" s="131">
        <f t="shared" si="8"/>
        <v>33397200</v>
      </c>
      <c r="I138" s="146">
        <v>33397200</v>
      </c>
      <c r="J138" s="146">
        <v>33397200</v>
      </c>
      <c r="L138" s="146">
        <f t="shared" si="4"/>
        <v>0</v>
      </c>
      <c r="M138" s="146">
        <f t="shared" si="5"/>
        <v>0</v>
      </c>
    </row>
    <row r="139" spans="1:13" ht="15.75" outlineLevel="5">
      <c r="A139" s="129" t="s">
        <v>692</v>
      </c>
      <c r="B139" s="130" t="s">
        <v>400</v>
      </c>
      <c r="C139" s="130" t="s">
        <v>47</v>
      </c>
      <c r="D139" s="130" t="s">
        <v>187</v>
      </c>
      <c r="E139" s="130" t="s">
        <v>22</v>
      </c>
      <c r="F139" s="131">
        <f>Приложение_6!F855</f>
        <v>33397200</v>
      </c>
      <c r="G139" s="131">
        <f>F139</f>
        <v>33397200</v>
      </c>
      <c r="I139" s="146">
        <v>33397200</v>
      </c>
      <c r="J139" s="146">
        <v>33397200</v>
      </c>
      <c r="L139" s="146">
        <f aca="true" t="shared" si="9" ref="L139:L208">I139-F139</f>
        <v>0</v>
      </c>
      <c r="M139" s="146">
        <f aca="true" t="shared" si="10" ref="M139:M208">J139-G139</f>
        <v>0</v>
      </c>
    </row>
    <row r="140" spans="1:13" ht="189" outlineLevel="2">
      <c r="A140" s="129" t="s">
        <v>496</v>
      </c>
      <c r="B140" s="130" t="s">
        <v>30</v>
      </c>
      <c r="C140" s="130" t="s">
        <v>1</v>
      </c>
      <c r="D140" s="130" t="s">
        <v>3</v>
      </c>
      <c r="E140" s="130" t="s">
        <v>3</v>
      </c>
      <c r="F140" s="131">
        <f>F141+F144+F147</f>
        <v>5902579.31</v>
      </c>
      <c r="G140" s="131"/>
      <c r="I140" s="146">
        <v>5902579.31</v>
      </c>
      <c r="L140" s="146">
        <f t="shared" si="9"/>
        <v>0</v>
      </c>
      <c r="M140" s="146">
        <f t="shared" si="10"/>
        <v>0</v>
      </c>
    </row>
    <row r="141" spans="1:13" ht="63" outlineLevel="3">
      <c r="A141" s="129" t="s">
        <v>437</v>
      </c>
      <c r="B141" s="130" t="s">
        <v>31</v>
      </c>
      <c r="C141" s="130" t="s">
        <v>1</v>
      </c>
      <c r="D141" s="130" t="s">
        <v>3</v>
      </c>
      <c r="E141" s="130" t="s">
        <v>3</v>
      </c>
      <c r="F141" s="131">
        <f>F142</f>
        <v>5841197.31</v>
      </c>
      <c r="G141" s="131"/>
      <c r="I141" s="146">
        <v>5841197.31</v>
      </c>
      <c r="L141" s="146">
        <f t="shared" si="9"/>
        <v>0</v>
      </c>
      <c r="M141" s="146">
        <f t="shared" si="10"/>
        <v>0</v>
      </c>
    </row>
    <row r="142" spans="1:13" ht="141.75" outlineLevel="4">
      <c r="A142" s="129" t="s">
        <v>1216</v>
      </c>
      <c r="B142" s="130" t="s">
        <v>31</v>
      </c>
      <c r="C142" s="130" t="s">
        <v>10</v>
      </c>
      <c r="D142" s="130" t="s">
        <v>3</v>
      </c>
      <c r="E142" s="130" t="s">
        <v>3</v>
      </c>
      <c r="F142" s="131">
        <f>F143</f>
        <v>5841197.31</v>
      </c>
      <c r="G142" s="131"/>
      <c r="I142" s="146">
        <v>5841197.31</v>
      </c>
      <c r="L142" s="146">
        <f t="shared" si="9"/>
        <v>0</v>
      </c>
      <c r="M142" s="146">
        <f t="shared" si="10"/>
        <v>0</v>
      </c>
    </row>
    <row r="143" spans="1:13" ht="126" outlineLevel="5">
      <c r="A143" s="129" t="s">
        <v>669</v>
      </c>
      <c r="B143" s="130" t="s">
        <v>31</v>
      </c>
      <c r="C143" s="130" t="s">
        <v>10</v>
      </c>
      <c r="D143" s="130" t="s">
        <v>2</v>
      </c>
      <c r="E143" s="130" t="s">
        <v>22</v>
      </c>
      <c r="F143" s="131">
        <f>Приложение_6!F59</f>
        <v>5841197.31</v>
      </c>
      <c r="G143" s="131"/>
      <c r="I143" s="146">
        <v>5841197.31</v>
      </c>
      <c r="L143" s="146">
        <f t="shared" si="9"/>
        <v>0</v>
      </c>
      <c r="M143" s="146">
        <f t="shared" si="10"/>
        <v>0</v>
      </c>
    </row>
    <row r="144" spans="1:13" ht="47.25" outlineLevel="3">
      <c r="A144" s="129" t="s">
        <v>433</v>
      </c>
      <c r="B144" s="130" t="s">
        <v>32</v>
      </c>
      <c r="C144" s="130" t="s">
        <v>1</v>
      </c>
      <c r="D144" s="130" t="s">
        <v>3</v>
      </c>
      <c r="E144" s="130" t="s">
        <v>3</v>
      </c>
      <c r="F144" s="131">
        <f>F145</f>
        <v>900</v>
      </c>
      <c r="G144" s="131"/>
      <c r="I144" s="142">
        <v>900</v>
      </c>
      <c r="L144" s="146">
        <f t="shared" si="9"/>
        <v>0</v>
      </c>
      <c r="M144" s="146">
        <f t="shared" si="10"/>
        <v>0</v>
      </c>
    </row>
    <row r="145" spans="1:13" ht="141.75" outlineLevel="4">
      <c r="A145" s="129" t="s">
        <v>1216</v>
      </c>
      <c r="B145" s="130" t="s">
        <v>32</v>
      </c>
      <c r="C145" s="130" t="s">
        <v>10</v>
      </c>
      <c r="D145" s="130" t="s">
        <v>3</v>
      </c>
      <c r="E145" s="130" t="s">
        <v>3</v>
      </c>
      <c r="F145" s="131">
        <f>F146</f>
        <v>900</v>
      </c>
      <c r="G145" s="131"/>
      <c r="I145" s="142">
        <v>900</v>
      </c>
      <c r="L145" s="146">
        <f t="shared" si="9"/>
        <v>0</v>
      </c>
      <c r="M145" s="146">
        <f t="shared" si="10"/>
        <v>0</v>
      </c>
    </row>
    <row r="146" spans="1:13" ht="126" outlineLevel="5">
      <c r="A146" s="129" t="s">
        <v>669</v>
      </c>
      <c r="B146" s="130" t="s">
        <v>32</v>
      </c>
      <c r="C146" s="130" t="s">
        <v>10</v>
      </c>
      <c r="D146" s="130" t="s">
        <v>2</v>
      </c>
      <c r="E146" s="130" t="s">
        <v>22</v>
      </c>
      <c r="F146" s="131">
        <f>Приложение_6!F61</f>
        <v>900</v>
      </c>
      <c r="G146" s="131"/>
      <c r="I146" s="142">
        <v>900</v>
      </c>
      <c r="L146" s="146">
        <f t="shared" si="9"/>
        <v>0</v>
      </c>
      <c r="M146" s="146">
        <f t="shared" si="10"/>
        <v>0</v>
      </c>
    </row>
    <row r="147" spans="1:13" ht="126" outlineLevel="3">
      <c r="A147" s="129" t="s">
        <v>435</v>
      </c>
      <c r="B147" s="130" t="s">
        <v>33</v>
      </c>
      <c r="C147" s="130" t="s">
        <v>1</v>
      </c>
      <c r="D147" s="130" t="s">
        <v>3</v>
      </c>
      <c r="E147" s="130" t="s">
        <v>3</v>
      </c>
      <c r="F147" s="131">
        <f>F148</f>
        <v>60482</v>
      </c>
      <c r="G147" s="131"/>
      <c r="I147" s="146">
        <v>60482</v>
      </c>
      <c r="L147" s="146">
        <f t="shared" si="9"/>
        <v>0</v>
      </c>
      <c r="M147" s="146">
        <f t="shared" si="10"/>
        <v>0</v>
      </c>
    </row>
    <row r="148" spans="1:13" ht="141.75" outlineLevel="4">
      <c r="A148" s="129" t="s">
        <v>1216</v>
      </c>
      <c r="B148" s="130" t="s">
        <v>33</v>
      </c>
      <c r="C148" s="130" t="s">
        <v>10</v>
      </c>
      <c r="D148" s="130" t="s">
        <v>3</v>
      </c>
      <c r="E148" s="130" t="s">
        <v>3</v>
      </c>
      <c r="F148" s="131">
        <f>F149</f>
        <v>60482</v>
      </c>
      <c r="G148" s="131"/>
      <c r="I148" s="146">
        <v>60482</v>
      </c>
      <c r="L148" s="146">
        <f t="shared" si="9"/>
        <v>0</v>
      </c>
      <c r="M148" s="146">
        <f t="shared" si="10"/>
        <v>0</v>
      </c>
    </row>
    <row r="149" spans="1:13" ht="126" outlineLevel="5">
      <c r="A149" s="129" t="s">
        <v>669</v>
      </c>
      <c r="B149" s="130" t="s">
        <v>33</v>
      </c>
      <c r="C149" s="130" t="s">
        <v>10</v>
      </c>
      <c r="D149" s="130" t="s">
        <v>2</v>
      </c>
      <c r="E149" s="130" t="s">
        <v>22</v>
      </c>
      <c r="F149" s="131">
        <f>Приложение_6!F63</f>
        <v>60482</v>
      </c>
      <c r="G149" s="131"/>
      <c r="I149" s="146">
        <v>60482</v>
      </c>
      <c r="L149" s="146">
        <f t="shared" si="9"/>
        <v>0</v>
      </c>
      <c r="M149" s="146">
        <f t="shared" si="10"/>
        <v>0</v>
      </c>
    </row>
    <row r="150" spans="1:13" ht="267.75" outlineLevel="2">
      <c r="A150" s="129" t="s">
        <v>497</v>
      </c>
      <c r="B150" s="130" t="s">
        <v>34</v>
      </c>
      <c r="C150" s="130" t="s">
        <v>1</v>
      </c>
      <c r="D150" s="130" t="s">
        <v>3</v>
      </c>
      <c r="E150" s="130" t="s">
        <v>3</v>
      </c>
      <c r="F150" s="131">
        <f>F151+F154+F157</f>
        <v>7075865.27</v>
      </c>
      <c r="G150" s="131"/>
      <c r="I150" s="146">
        <v>7075865.27</v>
      </c>
      <c r="L150" s="146">
        <f t="shared" si="9"/>
        <v>0</v>
      </c>
      <c r="M150" s="146">
        <f t="shared" si="10"/>
        <v>0</v>
      </c>
    </row>
    <row r="151" spans="1:13" ht="63" outlineLevel="3">
      <c r="A151" s="129" t="s">
        <v>437</v>
      </c>
      <c r="B151" s="130" t="s">
        <v>35</v>
      </c>
      <c r="C151" s="130" t="s">
        <v>1</v>
      </c>
      <c r="D151" s="130" t="s">
        <v>3</v>
      </c>
      <c r="E151" s="130" t="s">
        <v>3</v>
      </c>
      <c r="F151" s="131">
        <f>F152</f>
        <v>7012233.27</v>
      </c>
      <c r="G151" s="131"/>
      <c r="I151" s="146">
        <v>7012233.27</v>
      </c>
      <c r="L151" s="146">
        <f t="shared" si="9"/>
        <v>0</v>
      </c>
      <c r="M151" s="146">
        <f t="shared" si="10"/>
        <v>0</v>
      </c>
    </row>
    <row r="152" spans="1:13" ht="141.75" outlineLevel="4">
      <c r="A152" s="129" t="s">
        <v>1216</v>
      </c>
      <c r="B152" s="130" t="s">
        <v>35</v>
      </c>
      <c r="C152" s="130" t="s">
        <v>10</v>
      </c>
      <c r="D152" s="130" t="s">
        <v>3</v>
      </c>
      <c r="E152" s="130" t="s">
        <v>3</v>
      </c>
      <c r="F152" s="131">
        <f>F153</f>
        <v>7012233.27</v>
      </c>
      <c r="G152" s="131"/>
      <c r="I152" s="146">
        <v>7012233.27</v>
      </c>
      <c r="L152" s="146">
        <f t="shared" si="9"/>
        <v>0</v>
      </c>
      <c r="M152" s="146">
        <f t="shared" si="10"/>
        <v>0</v>
      </c>
    </row>
    <row r="153" spans="1:13" ht="126" outlineLevel="5">
      <c r="A153" s="129" t="s">
        <v>669</v>
      </c>
      <c r="B153" s="130" t="s">
        <v>35</v>
      </c>
      <c r="C153" s="130" t="s">
        <v>10</v>
      </c>
      <c r="D153" s="130" t="s">
        <v>2</v>
      </c>
      <c r="E153" s="130" t="s">
        <v>22</v>
      </c>
      <c r="F153" s="131">
        <f>Приложение_6!F66</f>
        <v>7012233.27</v>
      </c>
      <c r="G153" s="131"/>
      <c r="I153" s="146">
        <v>7012233.27</v>
      </c>
      <c r="L153" s="146">
        <f t="shared" si="9"/>
        <v>0</v>
      </c>
      <c r="M153" s="146">
        <f t="shared" si="10"/>
        <v>0</v>
      </c>
    </row>
    <row r="154" spans="1:13" ht="47.25" outlineLevel="3">
      <c r="A154" s="129" t="s">
        <v>433</v>
      </c>
      <c r="B154" s="130" t="s">
        <v>36</v>
      </c>
      <c r="C154" s="130" t="s">
        <v>1</v>
      </c>
      <c r="D154" s="130" t="s">
        <v>3</v>
      </c>
      <c r="E154" s="130" t="s">
        <v>3</v>
      </c>
      <c r="F154" s="131">
        <f>F155</f>
        <v>2250</v>
      </c>
      <c r="G154" s="131"/>
      <c r="I154" s="146">
        <v>2250</v>
      </c>
      <c r="L154" s="146">
        <f t="shared" si="9"/>
        <v>0</v>
      </c>
      <c r="M154" s="146">
        <f t="shared" si="10"/>
        <v>0</v>
      </c>
    </row>
    <row r="155" spans="1:13" ht="141.75" outlineLevel="4">
      <c r="A155" s="129" t="s">
        <v>1216</v>
      </c>
      <c r="B155" s="130" t="s">
        <v>36</v>
      </c>
      <c r="C155" s="130" t="s">
        <v>10</v>
      </c>
      <c r="D155" s="130" t="s">
        <v>3</v>
      </c>
      <c r="E155" s="130" t="s">
        <v>3</v>
      </c>
      <c r="F155" s="131">
        <f>F156</f>
        <v>2250</v>
      </c>
      <c r="G155" s="131"/>
      <c r="I155" s="146">
        <v>2250</v>
      </c>
      <c r="L155" s="146">
        <f t="shared" si="9"/>
        <v>0</v>
      </c>
      <c r="M155" s="146">
        <f t="shared" si="10"/>
        <v>0</v>
      </c>
    </row>
    <row r="156" spans="1:13" ht="126" outlineLevel="5">
      <c r="A156" s="129" t="s">
        <v>669</v>
      </c>
      <c r="B156" s="130" t="s">
        <v>36</v>
      </c>
      <c r="C156" s="130" t="s">
        <v>10</v>
      </c>
      <c r="D156" s="130" t="s">
        <v>2</v>
      </c>
      <c r="E156" s="130" t="s">
        <v>22</v>
      </c>
      <c r="F156" s="131">
        <f>Приложение_6!F68</f>
        <v>2250</v>
      </c>
      <c r="G156" s="131"/>
      <c r="I156" s="146">
        <v>2250</v>
      </c>
      <c r="L156" s="146">
        <f t="shared" si="9"/>
        <v>0</v>
      </c>
      <c r="M156" s="146">
        <f t="shared" si="10"/>
        <v>0</v>
      </c>
    </row>
    <row r="157" spans="1:13" ht="126" outlineLevel="3">
      <c r="A157" s="129" t="s">
        <v>435</v>
      </c>
      <c r="B157" s="130" t="s">
        <v>37</v>
      </c>
      <c r="C157" s="130" t="s">
        <v>1</v>
      </c>
      <c r="D157" s="130" t="s">
        <v>3</v>
      </c>
      <c r="E157" s="130" t="s">
        <v>3</v>
      </c>
      <c r="F157" s="131">
        <f>F158</f>
        <v>61382</v>
      </c>
      <c r="G157" s="131"/>
      <c r="I157" s="146">
        <v>61382</v>
      </c>
      <c r="L157" s="146">
        <f t="shared" si="9"/>
        <v>0</v>
      </c>
      <c r="M157" s="146">
        <f t="shared" si="10"/>
        <v>0</v>
      </c>
    </row>
    <row r="158" spans="1:13" ht="141.75" outlineLevel="4">
      <c r="A158" s="129" t="s">
        <v>1216</v>
      </c>
      <c r="B158" s="130" t="s">
        <v>37</v>
      </c>
      <c r="C158" s="130" t="s">
        <v>10</v>
      </c>
      <c r="D158" s="130" t="s">
        <v>3</v>
      </c>
      <c r="E158" s="130" t="s">
        <v>3</v>
      </c>
      <c r="F158" s="131">
        <f>F159</f>
        <v>61382</v>
      </c>
      <c r="G158" s="131"/>
      <c r="I158" s="146">
        <v>61382</v>
      </c>
      <c r="L158" s="146">
        <f t="shared" si="9"/>
        <v>0</v>
      </c>
      <c r="M158" s="146">
        <f t="shared" si="10"/>
        <v>0</v>
      </c>
    </row>
    <row r="159" spans="1:13" ht="126" outlineLevel="5">
      <c r="A159" s="129" t="s">
        <v>669</v>
      </c>
      <c r="B159" s="130" t="s">
        <v>37</v>
      </c>
      <c r="C159" s="130" t="s">
        <v>10</v>
      </c>
      <c r="D159" s="130" t="s">
        <v>2</v>
      </c>
      <c r="E159" s="130" t="s">
        <v>22</v>
      </c>
      <c r="F159" s="131">
        <f>Приложение_6!F70</f>
        <v>61382</v>
      </c>
      <c r="G159" s="131"/>
      <c r="I159" s="146">
        <v>61382</v>
      </c>
      <c r="L159" s="146">
        <f t="shared" si="9"/>
        <v>0</v>
      </c>
      <c r="M159" s="146">
        <f t="shared" si="10"/>
        <v>0</v>
      </c>
    </row>
    <row r="160" spans="1:13" ht="126" outlineLevel="1">
      <c r="A160" s="136" t="s">
        <v>651</v>
      </c>
      <c r="B160" s="137" t="s">
        <v>317</v>
      </c>
      <c r="C160" s="137" t="s">
        <v>1</v>
      </c>
      <c r="D160" s="137" t="s">
        <v>3</v>
      </c>
      <c r="E160" s="137" t="s">
        <v>3</v>
      </c>
      <c r="F160" s="138">
        <f>F161+F165</f>
        <v>21261253.48</v>
      </c>
      <c r="G160" s="138">
        <f>G161+G165</f>
        <v>0</v>
      </c>
      <c r="I160" s="146">
        <v>21261253.48</v>
      </c>
      <c r="L160" s="146">
        <f t="shared" si="9"/>
        <v>0</v>
      </c>
      <c r="M160" s="146">
        <f t="shared" si="10"/>
        <v>0</v>
      </c>
    </row>
    <row r="161" spans="1:13" ht="94.5" outlineLevel="2">
      <c r="A161" s="129" t="s">
        <v>586</v>
      </c>
      <c r="B161" s="130" t="s">
        <v>318</v>
      </c>
      <c r="C161" s="130" t="s">
        <v>1</v>
      </c>
      <c r="D161" s="130" t="s">
        <v>3</v>
      </c>
      <c r="E161" s="130" t="s">
        <v>3</v>
      </c>
      <c r="F161" s="131">
        <f>F162</f>
        <v>20966181</v>
      </c>
      <c r="G161" s="131"/>
      <c r="I161" s="146">
        <v>20966181</v>
      </c>
      <c r="L161" s="146">
        <f t="shared" si="9"/>
        <v>0</v>
      </c>
      <c r="M161" s="146">
        <f t="shared" si="10"/>
        <v>0</v>
      </c>
    </row>
    <row r="162" spans="1:13" ht="126" outlineLevel="3">
      <c r="A162" s="129" t="s">
        <v>446</v>
      </c>
      <c r="B162" s="130" t="s">
        <v>319</v>
      </c>
      <c r="C162" s="130" t="s">
        <v>1</v>
      </c>
      <c r="D162" s="130" t="s">
        <v>3</v>
      </c>
      <c r="E162" s="130" t="s">
        <v>3</v>
      </c>
      <c r="F162" s="131">
        <f>F163</f>
        <v>20966181</v>
      </c>
      <c r="G162" s="131"/>
      <c r="I162" s="146">
        <v>20966181</v>
      </c>
      <c r="L162" s="146">
        <f t="shared" si="9"/>
        <v>0</v>
      </c>
      <c r="M162" s="146">
        <f t="shared" si="10"/>
        <v>0</v>
      </c>
    </row>
    <row r="163" spans="1:13" ht="78.75" outlineLevel="4">
      <c r="A163" s="129" t="s">
        <v>700</v>
      </c>
      <c r="B163" s="130" t="s">
        <v>319</v>
      </c>
      <c r="C163" s="130" t="s">
        <v>70</v>
      </c>
      <c r="D163" s="130" t="s">
        <v>3</v>
      </c>
      <c r="E163" s="130" t="s">
        <v>3</v>
      </c>
      <c r="F163" s="131">
        <f>F164</f>
        <v>20966181</v>
      </c>
      <c r="G163" s="131"/>
      <c r="I163" s="146">
        <v>20966181</v>
      </c>
      <c r="L163" s="146">
        <f t="shared" si="9"/>
        <v>0</v>
      </c>
      <c r="M163" s="146">
        <f t="shared" si="10"/>
        <v>0</v>
      </c>
    </row>
    <row r="164" spans="1:13" ht="31.5" outlineLevel="5">
      <c r="A164" s="129" t="s">
        <v>688</v>
      </c>
      <c r="B164" s="130" t="s">
        <v>319</v>
      </c>
      <c r="C164" s="130" t="s">
        <v>70</v>
      </c>
      <c r="D164" s="130" t="s">
        <v>242</v>
      </c>
      <c r="E164" s="130" t="s">
        <v>146</v>
      </c>
      <c r="F164" s="131">
        <f>Приложение_6!F689</f>
        <v>20966181</v>
      </c>
      <c r="G164" s="131"/>
      <c r="I164" s="146">
        <v>20966181</v>
      </c>
      <c r="L164" s="146">
        <f t="shared" si="9"/>
        <v>0</v>
      </c>
      <c r="M164" s="146">
        <f t="shared" si="10"/>
        <v>0</v>
      </c>
    </row>
    <row r="165" spans="1:13" ht="31.5" outlineLevel="2">
      <c r="A165" s="129" t="s">
        <v>566</v>
      </c>
      <c r="B165" s="130" t="s">
        <v>320</v>
      </c>
      <c r="C165" s="130" t="s">
        <v>1</v>
      </c>
      <c r="D165" s="130" t="s">
        <v>3</v>
      </c>
      <c r="E165" s="130" t="s">
        <v>3</v>
      </c>
      <c r="F165" s="131">
        <f>F166</f>
        <v>295072.48</v>
      </c>
      <c r="G165" s="131"/>
      <c r="I165" s="146">
        <v>295072.48</v>
      </c>
      <c r="L165" s="146">
        <f t="shared" si="9"/>
        <v>0</v>
      </c>
      <c r="M165" s="146">
        <f t="shared" si="10"/>
        <v>0</v>
      </c>
    </row>
    <row r="166" spans="1:13" ht="126" outlineLevel="3">
      <c r="A166" s="129" t="s">
        <v>435</v>
      </c>
      <c r="B166" s="130" t="s">
        <v>321</v>
      </c>
      <c r="C166" s="130" t="s">
        <v>1</v>
      </c>
      <c r="D166" s="130" t="s">
        <v>3</v>
      </c>
      <c r="E166" s="130" t="s">
        <v>3</v>
      </c>
      <c r="F166" s="131">
        <f>F167</f>
        <v>295072.48</v>
      </c>
      <c r="G166" s="131"/>
      <c r="I166" s="146">
        <v>295072.48</v>
      </c>
      <c r="L166" s="146">
        <f t="shared" si="9"/>
        <v>0</v>
      </c>
      <c r="M166" s="146">
        <f t="shared" si="10"/>
        <v>0</v>
      </c>
    </row>
    <row r="167" spans="1:13" ht="78.75" outlineLevel="4">
      <c r="A167" s="129" t="s">
        <v>700</v>
      </c>
      <c r="B167" s="130" t="s">
        <v>321</v>
      </c>
      <c r="C167" s="130" t="s">
        <v>70</v>
      </c>
      <c r="D167" s="130" t="s">
        <v>3</v>
      </c>
      <c r="E167" s="130" t="s">
        <v>3</v>
      </c>
      <c r="F167" s="131">
        <f>F168</f>
        <v>295072.48</v>
      </c>
      <c r="G167" s="131"/>
      <c r="I167" s="146">
        <v>295072.48</v>
      </c>
      <c r="L167" s="146">
        <f t="shared" si="9"/>
        <v>0</v>
      </c>
      <c r="M167" s="146">
        <f t="shared" si="10"/>
        <v>0</v>
      </c>
    </row>
    <row r="168" spans="1:13" ht="31.5" outlineLevel="5">
      <c r="A168" s="129" t="s">
        <v>688</v>
      </c>
      <c r="B168" s="130" t="s">
        <v>321</v>
      </c>
      <c r="C168" s="130" t="s">
        <v>70</v>
      </c>
      <c r="D168" s="130" t="s">
        <v>242</v>
      </c>
      <c r="E168" s="130" t="s">
        <v>146</v>
      </c>
      <c r="F168" s="131">
        <f>Приложение_6!F692</f>
        <v>295072.48</v>
      </c>
      <c r="G168" s="131"/>
      <c r="I168" s="146">
        <v>295072.48</v>
      </c>
      <c r="L168" s="146">
        <f t="shared" si="9"/>
        <v>0</v>
      </c>
      <c r="M168" s="146">
        <f t="shared" si="10"/>
        <v>0</v>
      </c>
    </row>
    <row r="169" spans="1:13" ht="94.5" outlineLevel="1">
      <c r="A169" s="136" t="s">
        <v>652</v>
      </c>
      <c r="B169" s="137" t="s">
        <v>322</v>
      </c>
      <c r="C169" s="137" t="s">
        <v>1</v>
      </c>
      <c r="D169" s="137" t="s">
        <v>3</v>
      </c>
      <c r="E169" s="137" t="s">
        <v>3</v>
      </c>
      <c r="F169" s="138">
        <f>F170+F174</f>
        <v>28074972.76</v>
      </c>
      <c r="G169" s="138">
        <f>G170+G174</f>
        <v>0</v>
      </c>
      <c r="I169" s="146">
        <v>28074972.76</v>
      </c>
      <c r="L169" s="146">
        <f t="shared" si="9"/>
        <v>0</v>
      </c>
      <c r="M169" s="146">
        <f t="shared" si="10"/>
        <v>0</v>
      </c>
    </row>
    <row r="170" spans="1:13" ht="94.5" outlineLevel="2">
      <c r="A170" s="129" t="s">
        <v>587</v>
      </c>
      <c r="B170" s="130" t="s">
        <v>323</v>
      </c>
      <c r="C170" s="130" t="s">
        <v>1</v>
      </c>
      <c r="D170" s="130" t="s">
        <v>3</v>
      </c>
      <c r="E170" s="130" t="s">
        <v>3</v>
      </c>
      <c r="F170" s="131">
        <f>F171</f>
        <v>27779900</v>
      </c>
      <c r="G170" s="131"/>
      <c r="I170" s="146">
        <v>27779900</v>
      </c>
      <c r="L170" s="146">
        <f t="shared" si="9"/>
        <v>0</v>
      </c>
      <c r="M170" s="146">
        <f t="shared" si="10"/>
        <v>0</v>
      </c>
    </row>
    <row r="171" spans="1:13" ht="126" outlineLevel="3">
      <c r="A171" s="129" t="s">
        <v>446</v>
      </c>
      <c r="B171" s="130" t="s">
        <v>324</v>
      </c>
      <c r="C171" s="130" t="s">
        <v>1</v>
      </c>
      <c r="D171" s="130" t="s">
        <v>3</v>
      </c>
      <c r="E171" s="130" t="s">
        <v>3</v>
      </c>
      <c r="F171" s="131">
        <f>F172</f>
        <v>27779900</v>
      </c>
      <c r="G171" s="131"/>
      <c r="I171" s="146">
        <v>27779900</v>
      </c>
      <c r="L171" s="146">
        <f t="shared" si="9"/>
        <v>0</v>
      </c>
      <c r="M171" s="146">
        <f t="shared" si="10"/>
        <v>0</v>
      </c>
    </row>
    <row r="172" spans="1:13" ht="78.75" outlineLevel="4">
      <c r="A172" s="129" t="s">
        <v>700</v>
      </c>
      <c r="B172" s="130" t="s">
        <v>324</v>
      </c>
      <c r="C172" s="130" t="s">
        <v>70</v>
      </c>
      <c r="D172" s="130" t="s">
        <v>3</v>
      </c>
      <c r="E172" s="130" t="s">
        <v>3</v>
      </c>
      <c r="F172" s="131">
        <f>F173</f>
        <v>27779900</v>
      </c>
      <c r="G172" s="131"/>
      <c r="I172" s="146">
        <v>27779900</v>
      </c>
      <c r="L172" s="146">
        <f t="shared" si="9"/>
        <v>0</v>
      </c>
      <c r="M172" s="146">
        <f t="shared" si="10"/>
        <v>0</v>
      </c>
    </row>
    <row r="173" spans="1:13" ht="31.5" outlineLevel="5">
      <c r="A173" s="129" t="s">
        <v>688</v>
      </c>
      <c r="B173" s="130" t="s">
        <v>324</v>
      </c>
      <c r="C173" s="130" t="s">
        <v>70</v>
      </c>
      <c r="D173" s="130" t="s">
        <v>242</v>
      </c>
      <c r="E173" s="130" t="s">
        <v>146</v>
      </c>
      <c r="F173" s="131">
        <f>Приложение_6!F696</f>
        <v>27779900</v>
      </c>
      <c r="G173" s="131"/>
      <c r="I173" s="146">
        <v>27779900</v>
      </c>
      <c r="L173" s="146">
        <f t="shared" si="9"/>
        <v>0</v>
      </c>
      <c r="M173" s="146">
        <f t="shared" si="10"/>
        <v>0</v>
      </c>
    </row>
    <row r="174" spans="1:13" ht="31.5" outlineLevel="2">
      <c r="A174" s="129" t="s">
        <v>566</v>
      </c>
      <c r="B174" s="130" t="s">
        <v>325</v>
      </c>
      <c r="C174" s="130" t="s">
        <v>1</v>
      </c>
      <c r="D174" s="130" t="s">
        <v>3</v>
      </c>
      <c r="E174" s="130" t="s">
        <v>3</v>
      </c>
      <c r="F174" s="131">
        <f>F175</f>
        <v>295072.76</v>
      </c>
      <c r="G174" s="131"/>
      <c r="I174" s="146">
        <v>295072.76</v>
      </c>
      <c r="L174" s="146">
        <f t="shared" si="9"/>
        <v>0</v>
      </c>
      <c r="M174" s="146">
        <f t="shared" si="10"/>
        <v>0</v>
      </c>
    </row>
    <row r="175" spans="1:13" ht="126" outlineLevel="3">
      <c r="A175" s="129" t="s">
        <v>435</v>
      </c>
      <c r="B175" s="130" t="s">
        <v>326</v>
      </c>
      <c r="C175" s="130" t="s">
        <v>1</v>
      </c>
      <c r="D175" s="130" t="s">
        <v>3</v>
      </c>
      <c r="E175" s="130" t="s">
        <v>3</v>
      </c>
      <c r="F175" s="131">
        <f>F176</f>
        <v>295072.76</v>
      </c>
      <c r="G175" s="131"/>
      <c r="I175" s="146">
        <v>295072.76</v>
      </c>
      <c r="L175" s="146">
        <f t="shared" si="9"/>
        <v>0</v>
      </c>
      <c r="M175" s="146">
        <f t="shared" si="10"/>
        <v>0</v>
      </c>
    </row>
    <row r="176" spans="1:13" ht="78.75" outlineLevel="4">
      <c r="A176" s="129" t="s">
        <v>700</v>
      </c>
      <c r="B176" s="130" t="s">
        <v>326</v>
      </c>
      <c r="C176" s="130" t="s">
        <v>70</v>
      </c>
      <c r="D176" s="130" t="s">
        <v>3</v>
      </c>
      <c r="E176" s="130" t="s">
        <v>3</v>
      </c>
      <c r="F176" s="131">
        <f>F177</f>
        <v>295072.76</v>
      </c>
      <c r="G176" s="131"/>
      <c r="I176" s="146">
        <v>295072.76</v>
      </c>
      <c r="L176" s="146">
        <f t="shared" si="9"/>
        <v>0</v>
      </c>
      <c r="M176" s="146">
        <f t="shared" si="10"/>
        <v>0</v>
      </c>
    </row>
    <row r="177" spans="1:13" ht="31.5" outlineLevel="5">
      <c r="A177" s="129" t="s">
        <v>688</v>
      </c>
      <c r="B177" s="130" t="s">
        <v>326</v>
      </c>
      <c r="C177" s="130" t="s">
        <v>70</v>
      </c>
      <c r="D177" s="130" t="s">
        <v>242</v>
      </c>
      <c r="E177" s="130" t="s">
        <v>146</v>
      </c>
      <c r="F177" s="131">
        <f>Приложение_6!F699</f>
        <v>295072.76</v>
      </c>
      <c r="G177" s="131"/>
      <c r="I177" s="146">
        <v>295072.76</v>
      </c>
      <c r="L177" s="146">
        <f t="shared" si="9"/>
        <v>0</v>
      </c>
      <c r="M177" s="146">
        <f t="shared" si="10"/>
        <v>0</v>
      </c>
    </row>
    <row r="178" spans="1:13" ht="31.5" customHeight="1" outlineLevel="1">
      <c r="A178" s="136" t="s">
        <v>653</v>
      </c>
      <c r="B178" s="137" t="s">
        <v>327</v>
      </c>
      <c r="C178" s="137" t="s">
        <v>1</v>
      </c>
      <c r="D178" s="137" t="s">
        <v>3</v>
      </c>
      <c r="E178" s="137" t="s">
        <v>3</v>
      </c>
      <c r="F178" s="138">
        <f>F179+F186+F190</f>
        <v>21174817.76</v>
      </c>
      <c r="G178" s="138">
        <f>G179+G186+G190</f>
        <v>15095800</v>
      </c>
      <c r="I178" s="146">
        <v>21174817.76</v>
      </c>
      <c r="J178" s="146">
        <f>J179+J186+J190</f>
        <v>15095800</v>
      </c>
      <c r="L178" s="146">
        <f t="shared" si="9"/>
        <v>0</v>
      </c>
      <c r="M178" s="146">
        <f t="shared" si="10"/>
        <v>0</v>
      </c>
    </row>
    <row r="179" spans="1:13" ht="47.25" outlineLevel="2">
      <c r="A179" s="129" t="s">
        <v>588</v>
      </c>
      <c r="B179" s="130" t="s">
        <v>328</v>
      </c>
      <c r="C179" s="130" t="s">
        <v>1</v>
      </c>
      <c r="D179" s="130" t="s">
        <v>3</v>
      </c>
      <c r="E179" s="130" t="s">
        <v>3</v>
      </c>
      <c r="F179" s="131">
        <f>F180+F183</f>
        <v>7385545</v>
      </c>
      <c r="G179" s="131">
        <f>G180+G183</f>
        <v>1601600</v>
      </c>
      <c r="I179" s="146">
        <v>7385545</v>
      </c>
      <c r="J179" s="146">
        <v>1601600</v>
      </c>
      <c r="L179" s="146">
        <f t="shared" si="9"/>
        <v>0</v>
      </c>
      <c r="M179" s="146">
        <f t="shared" si="10"/>
        <v>0</v>
      </c>
    </row>
    <row r="180" spans="1:13" ht="141.75" outlineLevel="3">
      <c r="A180" s="129" t="s">
        <v>473</v>
      </c>
      <c r="B180" s="130" t="s">
        <v>329</v>
      </c>
      <c r="C180" s="130" t="s">
        <v>1</v>
      </c>
      <c r="D180" s="130" t="s">
        <v>3</v>
      </c>
      <c r="E180" s="130" t="s">
        <v>3</v>
      </c>
      <c r="F180" s="131">
        <f>F181</f>
        <v>1601600</v>
      </c>
      <c r="G180" s="131">
        <f>G181</f>
        <v>1601600</v>
      </c>
      <c r="I180" s="146">
        <v>1601600</v>
      </c>
      <c r="J180" s="146">
        <v>1601600</v>
      </c>
      <c r="L180" s="146">
        <f t="shared" si="9"/>
        <v>0</v>
      </c>
      <c r="M180" s="146">
        <f t="shared" si="10"/>
        <v>0</v>
      </c>
    </row>
    <row r="181" spans="1:13" ht="78.75" outlineLevel="4">
      <c r="A181" s="129" t="s">
        <v>700</v>
      </c>
      <c r="B181" s="130" t="s">
        <v>329</v>
      </c>
      <c r="C181" s="130" t="s">
        <v>70</v>
      </c>
      <c r="D181" s="130" t="s">
        <v>3</v>
      </c>
      <c r="E181" s="130" t="s">
        <v>3</v>
      </c>
      <c r="F181" s="131">
        <f>F182</f>
        <v>1601600</v>
      </c>
      <c r="G181" s="131">
        <f>G182</f>
        <v>1601600</v>
      </c>
      <c r="I181" s="146">
        <v>1601600</v>
      </c>
      <c r="J181" s="146">
        <v>1601600</v>
      </c>
      <c r="L181" s="146">
        <f t="shared" si="9"/>
        <v>0</v>
      </c>
      <c r="M181" s="146">
        <f t="shared" si="10"/>
        <v>0</v>
      </c>
    </row>
    <row r="182" spans="1:13" ht="31.5" outlineLevel="5">
      <c r="A182" s="129" t="s">
        <v>688</v>
      </c>
      <c r="B182" s="130" t="s">
        <v>329</v>
      </c>
      <c r="C182" s="130" t="s">
        <v>70</v>
      </c>
      <c r="D182" s="130" t="s">
        <v>242</v>
      </c>
      <c r="E182" s="130" t="s">
        <v>146</v>
      </c>
      <c r="F182" s="131">
        <f>Приложение_6!F703</f>
        <v>1601600</v>
      </c>
      <c r="G182" s="131">
        <f>F182</f>
        <v>1601600</v>
      </c>
      <c r="I182" s="146">
        <v>1601600</v>
      </c>
      <c r="J182" s="146">
        <v>1601600</v>
      </c>
      <c r="L182" s="146">
        <f t="shared" si="9"/>
        <v>0</v>
      </c>
      <c r="M182" s="146">
        <f t="shared" si="10"/>
        <v>0</v>
      </c>
    </row>
    <row r="183" spans="1:13" ht="141.75" outlineLevel="3">
      <c r="A183" s="129" t="s">
        <v>473</v>
      </c>
      <c r="B183" s="130" t="s">
        <v>330</v>
      </c>
      <c r="C183" s="130" t="s">
        <v>1</v>
      </c>
      <c r="D183" s="130" t="s">
        <v>3</v>
      </c>
      <c r="E183" s="130" t="s">
        <v>3</v>
      </c>
      <c r="F183" s="131">
        <f>F184</f>
        <v>5783945</v>
      </c>
      <c r="G183" s="131"/>
      <c r="I183" s="146">
        <v>5783945</v>
      </c>
      <c r="L183" s="146">
        <f t="shared" si="9"/>
        <v>0</v>
      </c>
      <c r="M183" s="146">
        <f t="shared" si="10"/>
        <v>0</v>
      </c>
    </row>
    <row r="184" spans="1:13" ht="78.75" outlineLevel="4">
      <c r="A184" s="129" t="s">
        <v>700</v>
      </c>
      <c r="B184" s="130" t="s">
        <v>330</v>
      </c>
      <c r="C184" s="130" t="s">
        <v>70</v>
      </c>
      <c r="D184" s="130" t="s">
        <v>3</v>
      </c>
      <c r="E184" s="130" t="s">
        <v>3</v>
      </c>
      <c r="F184" s="131">
        <f>F185</f>
        <v>5783945</v>
      </c>
      <c r="G184" s="131"/>
      <c r="I184" s="146">
        <v>5783945</v>
      </c>
      <c r="L184" s="146">
        <f t="shared" si="9"/>
        <v>0</v>
      </c>
      <c r="M184" s="146">
        <f t="shared" si="10"/>
        <v>0</v>
      </c>
    </row>
    <row r="185" spans="1:13" ht="31.5" outlineLevel="5">
      <c r="A185" s="129" t="s">
        <v>688</v>
      </c>
      <c r="B185" s="130" t="s">
        <v>330</v>
      </c>
      <c r="C185" s="130" t="s">
        <v>70</v>
      </c>
      <c r="D185" s="130" t="s">
        <v>242</v>
      </c>
      <c r="E185" s="130" t="s">
        <v>146</v>
      </c>
      <c r="F185" s="131">
        <f>Приложение_6!F705</f>
        <v>5783945</v>
      </c>
      <c r="G185" s="131"/>
      <c r="I185" s="146">
        <v>5783945</v>
      </c>
      <c r="L185" s="146">
        <f t="shared" si="9"/>
        <v>0</v>
      </c>
      <c r="M185" s="146">
        <f t="shared" si="10"/>
        <v>0</v>
      </c>
    </row>
    <row r="186" spans="1:13" ht="63" outlineLevel="2">
      <c r="A186" s="129" t="s">
        <v>589</v>
      </c>
      <c r="B186" s="130" t="s">
        <v>331</v>
      </c>
      <c r="C186" s="130" t="s">
        <v>1</v>
      </c>
      <c r="D186" s="130" t="s">
        <v>3</v>
      </c>
      <c r="E186" s="130" t="s">
        <v>3</v>
      </c>
      <c r="F186" s="131">
        <f aca="true" t="shared" si="11" ref="F186:G188">F187</f>
        <v>13494200</v>
      </c>
      <c r="G186" s="131">
        <f t="shared" si="11"/>
        <v>13494200</v>
      </c>
      <c r="I186" s="146">
        <v>13494200</v>
      </c>
      <c r="J186" s="146">
        <v>13494200</v>
      </c>
      <c r="L186" s="146">
        <f t="shared" si="9"/>
        <v>0</v>
      </c>
      <c r="M186" s="146">
        <f t="shared" si="10"/>
        <v>0</v>
      </c>
    </row>
    <row r="187" spans="1:13" ht="63" outlineLevel="3">
      <c r="A187" s="129" t="s">
        <v>474</v>
      </c>
      <c r="B187" s="130" t="s">
        <v>332</v>
      </c>
      <c r="C187" s="130" t="s">
        <v>1</v>
      </c>
      <c r="D187" s="130" t="s">
        <v>3</v>
      </c>
      <c r="E187" s="130" t="s">
        <v>3</v>
      </c>
      <c r="F187" s="131">
        <f t="shared" si="11"/>
        <v>13494200</v>
      </c>
      <c r="G187" s="131">
        <f t="shared" si="11"/>
        <v>13494200</v>
      </c>
      <c r="I187" s="146">
        <v>13494200</v>
      </c>
      <c r="J187" s="146">
        <v>13494200</v>
      </c>
      <c r="L187" s="146">
        <f t="shared" si="9"/>
        <v>0</v>
      </c>
      <c r="M187" s="146">
        <f t="shared" si="10"/>
        <v>0</v>
      </c>
    </row>
    <row r="188" spans="1:13" ht="78.75" outlineLevel="4">
      <c r="A188" s="129" t="s">
        <v>700</v>
      </c>
      <c r="B188" s="130" t="s">
        <v>332</v>
      </c>
      <c r="C188" s="130" t="s">
        <v>70</v>
      </c>
      <c r="D188" s="130" t="s">
        <v>3</v>
      </c>
      <c r="E188" s="130" t="s">
        <v>3</v>
      </c>
      <c r="F188" s="131">
        <f t="shared" si="11"/>
        <v>13494200</v>
      </c>
      <c r="G188" s="131">
        <f t="shared" si="11"/>
        <v>13494200</v>
      </c>
      <c r="I188" s="146">
        <v>13494200</v>
      </c>
      <c r="J188" s="146">
        <v>13494200</v>
      </c>
      <c r="L188" s="146">
        <f t="shared" si="9"/>
        <v>0</v>
      </c>
      <c r="M188" s="146">
        <f t="shared" si="10"/>
        <v>0</v>
      </c>
    </row>
    <row r="189" spans="1:13" ht="31.5" outlineLevel="5">
      <c r="A189" s="129" t="s">
        <v>688</v>
      </c>
      <c r="B189" s="130" t="s">
        <v>332</v>
      </c>
      <c r="C189" s="130" t="s">
        <v>70</v>
      </c>
      <c r="D189" s="130" t="s">
        <v>242</v>
      </c>
      <c r="E189" s="130" t="s">
        <v>146</v>
      </c>
      <c r="F189" s="131">
        <f>Приложение_6!F708</f>
        <v>13494200</v>
      </c>
      <c r="G189" s="131">
        <f>F189</f>
        <v>13494200</v>
      </c>
      <c r="I189" s="146">
        <v>13494200</v>
      </c>
      <c r="J189" s="146">
        <v>13494200</v>
      </c>
      <c r="L189" s="146">
        <f t="shared" si="9"/>
        <v>0</v>
      </c>
      <c r="M189" s="146">
        <f t="shared" si="10"/>
        <v>0</v>
      </c>
    </row>
    <row r="190" spans="1:13" ht="47.25" outlineLevel="2">
      <c r="A190" s="129" t="s">
        <v>590</v>
      </c>
      <c r="B190" s="130" t="s">
        <v>333</v>
      </c>
      <c r="C190" s="130" t="s">
        <v>1</v>
      </c>
      <c r="D190" s="130" t="s">
        <v>3</v>
      </c>
      <c r="E190" s="130" t="s">
        <v>3</v>
      </c>
      <c r="F190" s="131">
        <f>F191</f>
        <v>295072.76</v>
      </c>
      <c r="G190" s="131"/>
      <c r="I190" s="146">
        <v>295072.76</v>
      </c>
      <c r="L190" s="146">
        <f t="shared" si="9"/>
        <v>0</v>
      </c>
      <c r="M190" s="146">
        <f t="shared" si="10"/>
        <v>0</v>
      </c>
    </row>
    <row r="191" spans="1:13" ht="126" outlineLevel="3">
      <c r="A191" s="129" t="s">
        <v>435</v>
      </c>
      <c r="B191" s="130" t="s">
        <v>334</v>
      </c>
      <c r="C191" s="130" t="s">
        <v>1</v>
      </c>
      <c r="D191" s="130" t="s">
        <v>3</v>
      </c>
      <c r="E191" s="130" t="s">
        <v>3</v>
      </c>
      <c r="F191" s="131">
        <f>F192</f>
        <v>295072.76</v>
      </c>
      <c r="G191" s="131"/>
      <c r="I191" s="146">
        <v>295072.76</v>
      </c>
      <c r="L191" s="146">
        <f t="shared" si="9"/>
        <v>0</v>
      </c>
      <c r="M191" s="146">
        <f t="shared" si="10"/>
        <v>0</v>
      </c>
    </row>
    <row r="192" spans="1:13" ht="78.75" outlineLevel="4">
      <c r="A192" s="129" t="s">
        <v>700</v>
      </c>
      <c r="B192" s="130" t="s">
        <v>334</v>
      </c>
      <c r="C192" s="130" t="s">
        <v>70</v>
      </c>
      <c r="D192" s="130" t="s">
        <v>3</v>
      </c>
      <c r="E192" s="130" t="s">
        <v>3</v>
      </c>
      <c r="F192" s="131">
        <f>F193</f>
        <v>295072.76</v>
      </c>
      <c r="G192" s="131"/>
      <c r="I192" s="146">
        <v>295072.76</v>
      </c>
      <c r="L192" s="146">
        <f t="shared" si="9"/>
        <v>0</v>
      </c>
      <c r="M192" s="146">
        <f t="shared" si="10"/>
        <v>0</v>
      </c>
    </row>
    <row r="193" spans="1:13" ht="31.5" outlineLevel="5">
      <c r="A193" s="129" t="s">
        <v>688</v>
      </c>
      <c r="B193" s="130" t="s">
        <v>334</v>
      </c>
      <c r="C193" s="130" t="s">
        <v>70</v>
      </c>
      <c r="D193" s="130" t="s">
        <v>242</v>
      </c>
      <c r="E193" s="130" t="s">
        <v>146</v>
      </c>
      <c r="F193" s="131">
        <f>Приложение_6!F711</f>
        <v>295072.76</v>
      </c>
      <c r="G193" s="131"/>
      <c r="I193" s="146">
        <v>295072.76</v>
      </c>
      <c r="L193" s="146">
        <f t="shared" si="9"/>
        <v>0</v>
      </c>
      <c r="M193" s="146">
        <f t="shared" si="10"/>
        <v>0</v>
      </c>
    </row>
    <row r="194" spans="1:13" ht="78.75" outlineLevel="1">
      <c r="A194" s="136" t="s">
        <v>648</v>
      </c>
      <c r="B194" s="137" t="s">
        <v>294</v>
      </c>
      <c r="C194" s="137" t="s">
        <v>1</v>
      </c>
      <c r="D194" s="137" t="s">
        <v>3</v>
      </c>
      <c r="E194" s="137" t="s">
        <v>3</v>
      </c>
      <c r="F194" s="138">
        <f>F195+F205</f>
        <v>12712790</v>
      </c>
      <c r="G194" s="138">
        <f>G195+G205</f>
        <v>3866700</v>
      </c>
      <c r="I194" s="146">
        <v>12712790</v>
      </c>
      <c r="J194" s="146">
        <v>3866700</v>
      </c>
      <c r="L194" s="146">
        <f t="shared" si="9"/>
        <v>0</v>
      </c>
      <c r="M194" s="146">
        <f t="shared" si="10"/>
        <v>0</v>
      </c>
    </row>
    <row r="195" spans="1:13" ht="47.25" outlineLevel="2">
      <c r="A195" s="129" t="s">
        <v>578</v>
      </c>
      <c r="B195" s="130" t="s">
        <v>295</v>
      </c>
      <c r="C195" s="130" t="s">
        <v>1</v>
      </c>
      <c r="D195" s="130" t="s">
        <v>3</v>
      </c>
      <c r="E195" s="130" t="s">
        <v>3</v>
      </c>
      <c r="F195" s="131">
        <f>F196+F199+F202</f>
        <v>7574557.2</v>
      </c>
      <c r="G195" s="131">
        <f>G196+G199+G202</f>
        <v>752400</v>
      </c>
      <c r="I195" s="146">
        <v>6822157.2</v>
      </c>
      <c r="L195" s="146">
        <f t="shared" si="9"/>
        <v>-752400</v>
      </c>
      <c r="M195" s="146">
        <f t="shared" si="10"/>
        <v>-752400</v>
      </c>
    </row>
    <row r="196" spans="1:13" ht="31.5" customHeight="1" outlineLevel="3">
      <c r="A196" s="129" t="s">
        <v>444</v>
      </c>
      <c r="B196" s="130" t="s">
        <v>296</v>
      </c>
      <c r="C196" s="130" t="s">
        <v>1</v>
      </c>
      <c r="D196" s="130" t="s">
        <v>3</v>
      </c>
      <c r="E196" s="130" t="s">
        <v>3</v>
      </c>
      <c r="F196" s="131">
        <f>F197</f>
        <v>6782557.2</v>
      </c>
      <c r="G196" s="131"/>
      <c r="I196" s="146">
        <v>6822157.2</v>
      </c>
      <c r="L196" s="146">
        <f t="shared" si="9"/>
        <v>39600</v>
      </c>
      <c r="M196" s="146">
        <f t="shared" si="10"/>
        <v>0</v>
      </c>
    </row>
    <row r="197" spans="1:13" ht="78.75" outlineLevel="4">
      <c r="A197" s="129" t="s">
        <v>700</v>
      </c>
      <c r="B197" s="130" t="s">
        <v>296</v>
      </c>
      <c r="C197" s="130" t="s">
        <v>70</v>
      </c>
      <c r="D197" s="130" t="s">
        <v>3</v>
      </c>
      <c r="E197" s="130" t="s">
        <v>3</v>
      </c>
      <c r="F197" s="131">
        <f>F198</f>
        <v>6782557.2</v>
      </c>
      <c r="G197" s="131"/>
      <c r="I197" s="146">
        <v>6822157.2</v>
      </c>
      <c r="L197" s="146">
        <f t="shared" si="9"/>
        <v>39600</v>
      </c>
      <c r="M197" s="146">
        <f t="shared" si="10"/>
        <v>0</v>
      </c>
    </row>
    <row r="198" spans="1:13" ht="15.75" outlineLevel="5">
      <c r="A198" s="129" t="s">
        <v>687</v>
      </c>
      <c r="B198" s="130" t="s">
        <v>296</v>
      </c>
      <c r="C198" s="130" t="s">
        <v>70</v>
      </c>
      <c r="D198" s="130" t="s">
        <v>242</v>
      </c>
      <c r="E198" s="130" t="s">
        <v>242</v>
      </c>
      <c r="F198" s="131">
        <f>Приложение_6!F642</f>
        <v>6782557.2</v>
      </c>
      <c r="G198" s="131"/>
      <c r="I198" s="146">
        <v>6822157.2</v>
      </c>
      <c r="L198" s="146">
        <f t="shared" si="9"/>
        <v>39600</v>
      </c>
      <c r="M198" s="146">
        <f t="shared" si="10"/>
        <v>0</v>
      </c>
    </row>
    <row r="199" spans="1:13" ht="78.75" outlineLevel="5">
      <c r="A199" s="169" t="s">
        <v>1224</v>
      </c>
      <c r="B199" s="170" t="s">
        <v>1238</v>
      </c>
      <c r="C199" s="170" t="s">
        <v>1</v>
      </c>
      <c r="D199" s="130" t="s">
        <v>3</v>
      </c>
      <c r="E199" s="130" t="s">
        <v>3</v>
      </c>
      <c r="F199" s="131">
        <f>F200</f>
        <v>752400</v>
      </c>
      <c r="G199" s="131">
        <f>F199</f>
        <v>752400</v>
      </c>
      <c r="I199" s="146"/>
      <c r="L199" s="146"/>
      <c r="M199" s="146"/>
    </row>
    <row r="200" spans="1:13" ht="62.25" customHeight="1" outlineLevel="5">
      <c r="A200" s="169" t="s">
        <v>700</v>
      </c>
      <c r="B200" s="170" t="s">
        <v>1238</v>
      </c>
      <c r="C200" s="170" t="s">
        <v>70</v>
      </c>
      <c r="D200" s="130" t="s">
        <v>3</v>
      </c>
      <c r="E200" s="130" t="s">
        <v>3</v>
      </c>
      <c r="F200" s="131">
        <f>F201</f>
        <v>752400</v>
      </c>
      <c r="G200" s="131">
        <f>F200</f>
        <v>752400</v>
      </c>
      <c r="I200" s="146"/>
      <c r="L200" s="146"/>
      <c r="M200" s="146"/>
    </row>
    <row r="201" spans="1:13" ht="15.75" outlineLevel="5">
      <c r="A201" s="129" t="s">
        <v>687</v>
      </c>
      <c r="B201" s="170" t="s">
        <v>1238</v>
      </c>
      <c r="C201" s="130" t="s">
        <v>70</v>
      </c>
      <c r="D201" s="130" t="s">
        <v>242</v>
      </c>
      <c r="E201" s="130" t="s">
        <v>242</v>
      </c>
      <c r="F201" s="131">
        <f>Приложение_6!F644</f>
        <v>752400</v>
      </c>
      <c r="G201" s="131">
        <f>F201</f>
        <v>752400</v>
      </c>
      <c r="I201" s="146"/>
      <c r="L201" s="146"/>
      <c r="M201" s="146"/>
    </row>
    <row r="202" spans="1:13" ht="71.25" customHeight="1" outlineLevel="5">
      <c r="A202" s="169" t="s">
        <v>1224</v>
      </c>
      <c r="B202" s="170" t="s">
        <v>1237</v>
      </c>
      <c r="C202" s="170" t="s">
        <v>1</v>
      </c>
      <c r="D202" s="130" t="s">
        <v>3</v>
      </c>
      <c r="E202" s="130" t="s">
        <v>3</v>
      </c>
      <c r="F202" s="131">
        <f>F203</f>
        <v>39600</v>
      </c>
      <c r="G202" s="131"/>
      <c r="I202" s="146"/>
      <c r="L202" s="146"/>
      <c r="M202" s="146"/>
    </row>
    <row r="203" spans="1:13" ht="78.75" outlineLevel="5">
      <c r="A203" s="169" t="s">
        <v>700</v>
      </c>
      <c r="B203" s="170" t="s">
        <v>1237</v>
      </c>
      <c r="C203" s="170" t="s">
        <v>70</v>
      </c>
      <c r="D203" s="130" t="s">
        <v>3</v>
      </c>
      <c r="E203" s="130" t="s">
        <v>3</v>
      </c>
      <c r="F203" s="131">
        <f>F204</f>
        <v>39600</v>
      </c>
      <c r="G203" s="131"/>
      <c r="I203" s="146"/>
      <c r="L203" s="146"/>
      <c r="M203" s="146"/>
    </row>
    <row r="204" spans="1:13" ht="15.75" outlineLevel="5">
      <c r="A204" s="129" t="s">
        <v>687</v>
      </c>
      <c r="B204" s="170" t="s">
        <v>1237</v>
      </c>
      <c r="C204" s="130" t="s">
        <v>70</v>
      </c>
      <c r="D204" s="130" t="s">
        <v>242</v>
      </c>
      <c r="E204" s="130" t="s">
        <v>242</v>
      </c>
      <c r="F204" s="131">
        <f>Приложение_6!F646</f>
        <v>39600</v>
      </c>
      <c r="G204" s="131"/>
      <c r="I204" s="146"/>
      <c r="L204" s="146"/>
      <c r="M204" s="146"/>
    </row>
    <row r="205" spans="1:13" ht="63" outlineLevel="2">
      <c r="A205" s="129" t="s">
        <v>579</v>
      </c>
      <c r="B205" s="130" t="s">
        <v>297</v>
      </c>
      <c r="C205" s="130" t="s">
        <v>1</v>
      </c>
      <c r="D205" s="130" t="s">
        <v>3</v>
      </c>
      <c r="E205" s="130" t="s">
        <v>3</v>
      </c>
      <c r="F205" s="131">
        <f>F206+F209</f>
        <v>5138232.8</v>
      </c>
      <c r="G205" s="131">
        <f>G206+G209</f>
        <v>3114300</v>
      </c>
      <c r="I205" s="146">
        <v>5890632.8</v>
      </c>
      <c r="J205" s="146">
        <v>3866700</v>
      </c>
      <c r="L205" s="146">
        <f t="shared" si="9"/>
        <v>752400</v>
      </c>
      <c r="M205" s="146">
        <f t="shared" si="10"/>
        <v>752400</v>
      </c>
    </row>
    <row r="206" spans="1:13" ht="78.75" outlineLevel="3">
      <c r="A206" s="129" t="s">
        <v>1224</v>
      </c>
      <c r="B206" s="130" t="s">
        <v>298</v>
      </c>
      <c r="C206" s="130" t="s">
        <v>1</v>
      </c>
      <c r="D206" s="130" t="s">
        <v>3</v>
      </c>
      <c r="E206" s="130" t="s">
        <v>3</v>
      </c>
      <c r="F206" s="131">
        <f>F207</f>
        <v>3114300</v>
      </c>
      <c r="G206" s="131">
        <f>G207</f>
        <v>3114300</v>
      </c>
      <c r="I206" s="146">
        <v>3866700</v>
      </c>
      <c r="J206" s="146">
        <v>3866700</v>
      </c>
      <c r="L206" s="146">
        <f t="shared" si="9"/>
        <v>752400</v>
      </c>
      <c r="M206" s="146">
        <f t="shared" si="10"/>
        <v>752400</v>
      </c>
    </row>
    <row r="207" spans="1:13" ht="78.75" outlineLevel="4">
      <c r="A207" s="129" t="s">
        <v>700</v>
      </c>
      <c r="B207" s="130" t="s">
        <v>298</v>
      </c>
      <c r="C207" s="130" t="s">
        <v>70</v>
      </c>
      <c r="D207" s="130" t="s">
        <v>3</v>
      </c>
      <c r="E207" s="130" t="s">
        <v>3</v>
      </c>
      <c r="F207" s="131">
        <f>F208</f>
        <v>3114300</v>
      </c>
      <c r="G207" s="131">
        <f>G208</f>
        <v>3114300</v>
      </c>
      <c r="I207" s="146">
        <v>3866700</v>
      </c>
      <c r="J207" s="146">
        <v>3866700</v>
      </c>
      <c r="L207" s="146">
        <f t="shared" si="9"/>
        <v>752400</v>
      </c>
      <c r="M207" s="146">
        <f t="shared" si="10"/>
        <v>752400</v>
      </c>
    </row>
    <row r="208" spans="1:13" ht="15.75" outlineLevel="5">
      <c r="A208" s="129" t="s">
        <v>687</v>
      </c>
      <c r="B208" s="130" t="s">
        <v>298</v>
      </c>
      <c r="C208" s="130" t="s">
        <v>70</v>
      </c>
      <c r="D208" s="130" t="s">
        <v>242</v>
      </c>
      <c r="E208" s="130" t="s">
        <v>242</v>
      </c>
      <c r="F208" s="131">
        <f>Приложение_6!F649</f>
        <v>3114300</v>
      </c>
      <c r="G208" s="131">
        <f>F208</f>
        <v>3114300</v>
      </c>
      <c r="I208" s="146">
        <v>3866700</v>
      </c>
      <c r="J208" s="146">
        <v>3866700</v>
      </c>
      <c r="L208" s="146">
        <f t="shared" si="9"/>
        <v>752400</v>
      </c>
      <c r="M208" s="146">
        <f t="shared" si="10"/>
        <v>752400</v>
      </c>
    </row>
    <row r="209" spans="1:13" ht="63.75" customHeight="1" outlineLevel="3">
      <c r="A209" s="129" t="s">
        <v>1224</v>
      </c>
      <c r="B209" s="130" t="s">
        <v>299</v>
      </c>
      <c r="C209" s="130" t="s">
        <v>1</v>
      </c>
      <c r="D209" s="130" t="s">
        <v>3</v>
      </c>
      <c r="E209" s="130" t="s">
        <v>3</v>
      </c>
      <c r="F209" s="131">
        <f>F210</f>
        <v>2023932.8</v>
      </c>
      <c r="G209" s="131"/>
      <c r="I209" s="146">
        <v>2023932.8</v>
      </c>
      <c r="L209" s="146">
        <f aca="true" t="shared" si="12" ref="L209:L280">I209-F209</f>
        <v>0</v>
      </c>
      <c r="M209" s="146">
        <f aca="true" t="shared" si="13" ref="M209:M280">J209-G209</f>
        <v>0</v>
      </c>
    </row>
    <row r="210" spans="1:13" ht="72" customHeight="1" outlineLevel="4">
      <c r="A210" s="129" t="s">
        <v>700</v>
      </c>
      <c r="B210" s="130" t="s">
        <v>299</v>
      </c>
      <c r="C210" s="130" t="s">
        <v>70</v>
      </c>
      <c r="D210" s="130" t="s">
        <v>3</v>
      </c>
      <c r="E210" s="130" t="s">
        <v>3</v>
      </c>
      <c r="F210" s="131">
        <f>F211</f>
        <v>2023932.8</v>
      </c>
      <c r="G210" s="131"/>
      <c r="I210" s="146">
        <v>2023932.8</v>
      </c>
      <c r="L210" s="146">
        <f t="shared" si="12"/>
        <v>0</v>
      </c>
      <c r="M210" s="146">
        <f t="shared" si="13"/>
        <v>0</v>
      </c>
    </row>
    <row r="211" spans="1:13" ht="15.75" outlineLevel="5">
      <c r="A211" s="129" t="s">
        <v>687</v>
      </c>
      <c r="B211" s="130" t="s">
        <v>299</v>
      </c>
      <c r="C211" s="130" t="s">
        <v>70</v>
      </c>
      <c r="D211" s="130" t="s">
        <v>242</v>
      </c>
      <c r="E211" s="130" t="s">
        <v>242</v>
      </c>
      <c r="F211" s="131">
        <f>Приложение_6!F651</f>
        <v>2023932.8</v>
      </c>
      <c r="G211" s="131"/>
      <c r="I211" s="146">
        <v>2023932.8</v>
      </c>
      <c r="L211" s="146">
        <f t="shared" si="12"/>
        <v>0</v>
      </c>
      <c r="M211" s="146">
        <f t="shared" si="13"/>
        <v>0</v>
      </c>
    </row>
    <row r="212" spans="1:13" ht="89.25" customHeight="1" outlineLevel="1">
      <c r="A212" s="136" t="s">
        <v>645</v>
      </c>
      <c r="B212" s="137" t="s">
        <v>252</v>
      </c>
      <c r="C212" s="137" t="s">
        <v>1</v>
      </c>
      <c r="D212" s="137" t="s">
        <v>3</v>
      </c>
      <c r="E212" s="137" t="s">
        <v>3</v>
      </c>
      <c r="F212" s="138">
        <f>F213+F217+F227+F231+F221</f>
        <v>18267466.71</v>
      </c>
      <c r="G212" s="138">
        <f>G213+G217+G227+G231</f>
        <v>774513.73</v>
      </c>
      <c r="I212" s="146">
        <v>6693104.73</v>
      </c>
      <c r="J212" s="146">
        <v>774513.73</v>
      </c>
      <c r="L212" s="146">
        <f t="shared" si="12"/>
        <v>-11574361.98</v>
      </c>
      <c r="M212" s="146">
        <f t="shared" si="13"/>
        <v>0</v>
      </c>
    </row>
    <row r="213" spans="1:13" ht="31.5" outlineLevel="2">
      <c r="A213" s="129" t="s">
        <v>567</v>
      </c>
      <c r="B213" s="130" t="s">
        <v>253</v>
      </c>
      <c r="C213" s="130" t="s">
        <v>1</v>
      </c>
      <c r="D213" s="130" t="s">
        <v>3</v>
      </c>
      <c r="E213" s="130" t="s">
        <v>3</v>
      </c>
      <c r="F213" s="131">
        <f aca="true" t="shared" si="14" ref="F213:G215">F214</f>
        <v>774513.73</v>
      </c>
      <c r="G213" s="131">
        <f t="shared" si="14"/>
        <v>774513.73</v>
      </c>
      <c r="I213" s="146">
        <v>774513.73</v>
      </c>
      <c r="J213" s="146">
        <v>774513.73</v>
      </c>
      <c r="L213" s="146">
        <f t="shared" si="12"/>
        <v>0</v>
      </c>
      <c r="M213" s="146">
        <f t="shared" si="13"/>
        <v>0</v>
      </c>
    </row>
    <row r="214" spans="1:13" ht="94.5" outlineLevel="3">
      <c r="A214" s="129" t="s">
        <v>470</v>
      </c>
      <c r="B214" s="130" t="s">
        <v>254</v>
      </c>
      <c r="C214" s="130" t="s">
        <v>1</v>
      </c>
      <c r="D214" s="130" t="s">
        <v>3</v>
      </c>
      <c r="E214" s="130" t="s">
        <v>3</v>
      </c>
      <c r="F214" s="131">
        <f t="shared" si="14"/>
        <v>774513.73</v>
      </c>
      <c r="G214" s="131">
        <f t="shared" si="14"/>
        <v>774513.73</v>
      </c>
      <c r="I214" s="146">
        <v>774513.73</v>
      </c>
      <c r="J214" s="146">
        <v>774513.73</v>
      </c>
      <c r="L214" s="146">
        <f t="shared" si="12"/>
        <v>0</v>
      </c>
      <c r="M214" s="146">
        <f t="shared" si="13"/>
        <v>0</v>
      </c>
    </row>
    <row r="215" spans="1:13" ht="63" outlineLevel="4">
      <c r="A215" s="129" t="s">
        <v>1227</v>
      </c>
      <c r="B215" s="130" t="s">
        <v>254</v>
      </c>
      <c r="C215" s="130" t="s">
        <v>143</v>
      </c>
      <c r="D215" s="130" t="s">
        <v>3</v>
      </c>
      <c r="E215" s="130" t="s">
        <v>3</v>
      </c>
      <c r="F215" s="131">
        <f t="shared" si="14"/>
        <v>774513.73</v>
      </c>
      <c r="G215" s="131">
        <f t="shared" si="14"/>
        <v>774513.73</v>
      </c>
      <c r="I215" s="146">
        <v>774513.73</v>
      </c>
      <c r="J215" s="146">
        <v>774513.73</v>
      </c>
      <c r="L215" s="146">
        <f t="shared" si="12"/>
        <v>0</v>
      </c>
      <c r="M215" s="146">
        <f t="shared" si="13"/>
        <v>0</v>
      </c>
    </row>
    <row r="216" spans="1:13" ht="15.75" outlineLevel="5">
      <c r="A216" s="129" t="s">
        <v>684</v>
      </c>
      <c r="B216" s="130" t="s">
        <v>254</v>
      </c>
      <c r="C216" s="130" t="s">
        <v>143</v>
      </c>
      <c r="D216" s="130" t="s">
        <v>242</v>
      </c>
      <c r="E216" s="130" t="s">
        <v>2</v>
      </c>
      <c r="F216" s="131">
        <f>Приложение_6!F537</f>
        <v>774513.73</v>
      </c>
      <c r="G216" s="131">
        <f>F216</f>
        <v>774513.73</v>
      </c>
      <c r="I216" s="146">
        <v>774513.73</v>
      </c>
      <c r="J216" s="146">
        <v>774513.73</v>
      </c>
      <c r="L216" s="146">
        <f t="shared" si="12"/>
        <v>0</v>
      </c>
      <c r="M216" s="146">
        <f t="shared" si="13"/>
        <v>0</v>
      </c>
    </row>
    <row r="217" spans="1:13" ht="63" outlineLevel="2">
      <c r="A217" s="129" t="s">
        <v>568</v>
      </c>
      <c r="B217" s="130" t="s">
        <v>255</v>
      </c>
      <c r="C217" s="130" t="s">
        <v>1</v>
      </c>
      <c r="D217" s="130" t="s">
        <v>3</v>
      </c>
      <c r="E217" s="130" t="s">
        <v>3</v>
      </c>
      <c r="F217" s="131">
        <f>F218</f>
        <v>1651188</v>
      </c>
      <c r="G217" s="131"/>
      <c r="I217" s="146">
        <v>1651188</v>
      </c>
      <c r="L217" s="146">
        <f t="shared" si="12"/>
        <v>0</v>
      </c>
      <c r="M217" s="146">
        <f t="shared" si="13"/>
        <v>0</v>
      </c>
    </row>
    <row r="218" spans="1:13" ht="31.5" customHeight="1" outlineLevel="3">
      <c r="A218" s="129" t="s">
        <v>444</v>
      </c>
      <c r="B218" s="130" t="s">
        <v>256</v>
      </c>
      <c r="C218" s="130" t="s">
        <v>1</v>
      </c>
      <c r="D218" s="130" t="s">
        <v>3</v>
      </c>
      <c r="E218" s="130" t="s">
        <v>3</v>
      </c>
      <c r="F218" s="131">
        <f>F219</f>
        <v>1651188</v>
      </c>
      <c r="G218" s="131"/>
      <c r="I218" s="146">
        <v>1651188</v>
      </c>
      <c r="L218" s="146">
        <f t="shared" si="12"/>
        <v>0</v>
      </c>
      <c r="M218" s="146">
        <f t="shared" si="13"/>
        <v>0</v>
      </c>
    </row>
    <row r="219" spans="1:13" ht="78.75" outlineLevel="4">
      <c r="A219" s="129" t="s">
        <v>700</v>
      </c>
      <c r="B219" s="130" t="s">
        <v>256</v>
      </c>
      <c r="C219" s="130" t="s">
        <v>70</v>
      </c>
      <c r="D219" s="130" t="s">
        <v>3</v>
      </c>
      <c r="E219" s="130" t="s">
        <v>3</v>
      </c>
      <c r="F219" s="131">
        <f>F220+F226</f>
        <v>1651188</v>
      </c>
      <c r="G219" s="131"/>
      <c r="I219" s="146">
        <v>1651188</v>
      </c>
      <c r="L219" s="146">
        <f t="shared" si="12"/>
        <v>0</v>
      </c>
      <c r="M219" s="146">
        <f t="shared" si="13"/>
        <v>0</v>
      </c>
    </row>
    <row r="220" spans="1:13" ht="15.75" outlineLevel="5">
      <c r="A220" s="129" t="s">
        <v>684</v>
      </c>
      <c r="B220" s="130" t="s">
        <v>256</v>
      </c>
      <c r="C220" s="130" t="s">
        <v>70</v>
      </c>
      <c r="D220" s="130" t="s">
        <v>242</v>
      </c>
      <c r="E220" s="130" t="s">
        <v>2</v>
      </c>
      <c r="F220" s="131">
        <f>Приложение_6!F540</f>
        <v>1187188</v>
      </c>
      <c r="G220" s="131"/>
      <c r="I220" s="146">
        <v>1187188</v>
      </c>
      <c r="L220" s="146">
        <f t="shared" si="12"/>
        <v>0</v>
      </c>
      <c r="M220" s="146">
        <f t="shared" si="13"/>
        <v>0</v>
      </c>
    </row>
    <row r="221" spans="1:13" ht="78.75" outlineLevel="5">
      <c r="A221" s="95" t="s">
        <v>591</v>
      </c>
      <c r="B221" s="130" t="s">
        <v>418</v>
      </c>
      <c r="C221" s="130" t="s">
        <v>1</v>
      </c>
      <c r="D221" s="130" t="s">
        <v>3</v>
      </c>
      <c r="E221" s="130" t="s">
        <v>3</v>
      </c>
      <c r="F221" s="131">
        <f>F222</f>
        <v>10730544.98</v>
      </c>
      <c r="G221" s="131"/>
      <c r="I221" s="146"/>
      <c r="L221" s="146"/>
      <c r="M221" s="146"/>
    </row>
    <row r="222" spans="1:13" ht="54.75" customHeight="1" outlineLevel="5">
      <c r="A222" s="95" t="s">
        <v>459</v>
      </c>
      <c r="B222" s="130" t="s">
        <v>1251</v>
      </c>
      <c r="C222" s="130" t="s">
        <v>1</v>
      </c>
      <c r="D222" s="130" t="s">
        <v>3</v>
      </c>
      <c r="E222" s="130" t="s">
        <v>3</v>
      </c>
      <c r="F222" s="131">
        <f>F223</f>
        <v>10730544.98</v>
      </c>
      <c r="G222" s="131"/>
      <c r="I222" s="146"/>
      <c r="L222" s="146"/>
      <c r="M222" s="146"/>
    </row>
    <row r="223" spans="1:13" ht="78.75" outlineLevel="5">
      <c r="A223" s="95" t="s">
        <v>700</v>
      </c>
      <c r="B223" s="130" t="s">
        <v>1251</v>
      </c>
      <c r="C223" s="130" t="s">
        <v>70</v>
      </c>
      <c r="D223" s="130" t="s">
        <v>3</v>
      </c>
      <c r="E223" s="130" t="s">
        <v>3</v>
      </c>
      <c r="F223" s="131">
        <f>F224+F225</f>
        <v>10730544.98</v>
      </c>
      <c r="G223" s="131"/>
      <c r="I223" s="146"/>
      <c r="L223" s="146"/>
      <c r="M223" s="146"/>
    </row>
    <row r="224" spans="1:13" ht="15.75" outlineLevel="5">
      <c r="A224" s="129" t="s">
        <v>684</v>
      </c>
      <c r="B224" s="130" t="s">
        <v>1251</v>
      </c>
      <c r="C224" s="130" t="s">
        <v>70</v>
      </c>
      <c r="D224" s="130" t="s">
        <v>242</v>
      </c>
      <c r="E224" s="130" t="s">
        <v>2</v>
      </c>
      <c r="F224" s="131">
        <f>Приложение_6!F543</f>
        <v>944051</v>
      </c>
      <c r="G224" s="131"/>
      <c r="I224" s="146"/>
      <c r="L224" s="146"/>
      <c r="M224" s="146"/>
    </row>
    <row r="225" spans="1:13" ht="15.75" outlineLevel="5">
      <c r="A225" s="129" t="s">
        <v>685</v>
      </c>
      <c r="B225" s="130" t="s">
        <v>1251</v>
      </c>
      <c r="C225" s="130" t="s">
        <v>70</v>
      </c>
      <c r="D225" s="130" t="s">
        <v>242</v>
      </c>
      <c r="E225" s="130" t="s">
        <v>5</v>
      </c>
      <c r="F225" s="131">
        <f>Приложение_6!F581</f>
        <v>9786493.98</v>
      </c>
      <c r="G225" s="131"/>
      <c r="I225" s="146"/>
      <c r="L225" s="146"/>
      <c r="M225" s="146"/>
    </row>
    <row r="226" spans="1:13" ht="31.5" outlineLevel="5">
      <c r="A226" s="129" t="s">
        <v>686</v>
      </c>
      <c r="B226" s="130" t="s">
        <v>256</v>
      </c>
      <c r="C226" s="130" t="s">
        <v>70</v>
      </c>
      <c r="D226" s="130" t="s">
        <v>242</v>
      </c>
      <c r="E226" s="130" t="s">
        <v>14</v>
      </c>
      <c r="F226" s="131">
        <f>Приложение_6!F609</f>
        <v>464000</v>
      </c>
      <c r="G226" s="131"/>
      <c r="I226" s="146">
        <v>464000</v>
      </c>
      <c r="L226" s="146">
        <f t="shared" si="12"/>
        <v>0</v>
      </c>
      <c r="M226" s="146">
        <f t="shared" si="13"/>
        <v>0</v>
      </c>
    </row>
    <row r="227" spans="1:13" ht="31.5" outlineLevel="2">
      <c r="A227" s="129" t="s">
        <v>574</v>
      </c>
      <c r="B227" s="130" t="s">
        <v>274</v>
      </c>
      <c r="C227" s="130" t="s">
        <v>1</v>
      </c>
      <c r="D227" s="130" t="s">
        <v>3</v>
      </c>
      <c r="E227" s="130" t="s">
        <v>3</v>
      </c>
      <c r="F227" s="131">
        <f>F228</f>
        <v>3617636</v>
      </c>
      <c r="G227" s="131"/>
      <c r="I227" s="146">
        <v>3617636</v>
      </c>
      <c r="L227" s="146">
        <f t="shared" si="12"/>
        <v>0</v>
      </c>
      <c r="M227" s="146">
        <f t="shared" si="13"/>
        <v>0</v>
      </c>
    </row>
    <row r="228" spans="1:13" ht="31.5" customHeight="1" outlineLevel="3">
      <c r="A228" s="129" t="s">
        <v>444</v>
      </c>
      <c r="B228" s="130" t="s">
        <v>275</v>
      </c>
      <c r="C228" s="130" t="s">
        <v>1</v>
      </c>
      <c r="D228" s="130" t="s">
        <v>3</v>
      </c>
      <c r="E228" s="130" t="s">
        <v>3</v>
      </c>
      <c r="F228" s="131">
        <f>F229</f>
        <v>3617636</v>
      </c>
      <c r="G228" s="131"/>
      <c r="I228" s="146">
        <v>3617636</v>
      </c>
      <c r="L228" s="146">
        <f t="shared" si="12"/>
        <v>0</v>
      </c>
      <c r="M228" s="146">
        <f t="shared" si="13"/>
        <v>0</v>
      </c>
    </row>
    <row r="229" spans="1:13" ht="78.75" outlineLevel="4">
      <c r="A229" s="129" t="s">
        <v>700</v>
      </c>
      <c r="B229" s="130" t="s">
        <v>275</v>
      </c>
      <c r="C229" s="130" t="s">
        <v>70</v>
      </c>
      <c r="D229" s="130" t="s">
        <v>3</v>
      </c>
      <c r="E229" s="130" t="s">
        <v>3</v>
      </c>
      <c r="F229" s="131">
        <f>F230</f>
        <v>3617636</v>
      </c>
      <c r="G229" s="131"/>
      <c r="I229" s="146">
        <v>3617636</v>
      </c>
      <c r="L229" s="146">
        <f t="shared" si="12"/>
        <v>0</v>
      </c>
      <c r="M229" s="146">
        <f t="shared" si="13"/>
        <v>0</v>
      </c>
    </row>
    <row r="230" spans="1:13" ht="15.75" outlineLevel="5">
      <c r="A230" s="129" t="s">
        <v>685</v>
      </c>
      <c r="B230" s="130" t="s">
        <v>275</v>
      </c>
      <c r="C230" s="130" t="s">
        <v>70</v>
      </c>
      <c r="D230" s="130" t="s">
        <v>242</v>
      </c>
      <c r="E230" s="130" t="s">
        <v>5</v>
      </c>
      <c r="F230" s="131">
        <f>Приложение_6!F584</f>
        <v>3617636</v>
      </c>
      <c r="G230" s="131"/>
      <c r="I230" s="146">
        <v>3617636</v>
      </c>
      <c r="L230" s="146">
        <f t="shared" si="12"/>
        <v>0</v>
      </c>
      <c r="M230" s="146">
        <f t="shared" si="13"/>
        <v>0</v>
      </c>
    </row>
    <row r="231" spans="1:13" ht="78.75" outlineLevel="2">
      <c r="A231" s="129" t="s">
        <v>569</v>
      </c>
      <c r="B231" s="130" t="s">
        <v>257</v>
      </c>
      <c r="C231" s="130" t="s">
        <v>1</v>
      </c>
      <c r="D231" s="130" t="s">
        <v>3</v>
      </c>
      <c r="E231" s="130" t="s">
        <v>3</v>
      </c>
      <c r="F231" s="131">
        <f>F235+F232</f>
        <v>1493584</v>
      </c>
      <c r="G231" s="131"/>
      <c r="I231" s="146">
        <v>649767</v>
      </c>
      <c r="L231" s="146">
        <f t="shared" si="12"/>
        <v>-843817</v>
      </c>
      <c r="M231" s="146">
        <f t="shared" si="13"/>
        <v>0</v>
      </c>
    </row>
    <row r="232" spans="1:13" ht="63" outlineLevel="2">
      <c r="A232" s="95" t="s">
        <v>459</v>
      </c>
      <c r="B232" s="130" t="s">
        <v>419</v>
      </c>
      <c r="C232" s="130" t="s">
        <v>1</v>
      </c>
      <c r="D232" s="130" t="s">
        <v>3</v>
      </c>
      <c r="E232" s="130" t="s">
        <v>3</v>
      </c>
      <c r="F232" s="131">
        <f>F233</f>
        <v>843817</v>
      </c>
      <c r="G232" s="131"/>
      <c r="I232" s="146"/>
      <c r="L232" s="146"/>
      <c r="M232" s="146"/>
    </row>
    <row r="233" spans="1:13" ht="78.75" outlineLevel="2">
      <c r="A233" s="95" t="s">
        <v>700</v>
      </c>
      <c r="B233" s="130" t="s">
        <v>419</v>
      </c>
      <c r="C233" s="130" t="s">
        <v>70</v>
      </c>
      <c r="D233" s="130" t="s">
        <v>3</v>
      </c>
      <c r="E233" s="130" t="s">
        <v>3</v>
      </c>
      <c r="F233" s="131">
        <f>F234</f>
        <v>843817</v>
      </c>
      <c r="G233" s="131"/>
      <c r="I233" s="146"/>
      <c r="L233" s="146"/>
      <c r="M233" s="146"/>
    </row>
    <row r="234" spans="1:13" ht="15.75" outlineLevel="2">
      <c r="A234" s="129" t="s">
        <v>685</v>
      </c>
      <c r="B234" s="130" t="s">
        <v>419</v>
      </c>
      <c r="C234" s="130" t="s">
        <v>70</v>
      </c>
      <c r="D234" s="130" t="s">
        <v>242</v>
      </c>
      <c r="E234" s="130" t="s">
        <v>5</v>
      </c>
      <c r="F234" s="131">
        <f>Приложение_6!F587</f>
        <v>843817</v>
      </c>
      <c r="G234" s="131"/>
      <c r="I234" s="146"/>
      <c r="L234" s="146"/>
      <c r="M234" s="146"/>
    </row>
    <row r="235" spans="1:13" ht="31.5" customHeight="1" outlineLevel="3">
      <c r="A235" s="129" t="s">
        <v>444</v>
      </c>
      <c r="B235" s="130" t="s">
        <v>258</v>
      </c>
      <c r="C235" s="130" t="s">
        <v>1</v>
      </c>
      <c r="D235" s="130" t="s">
        <v>3</v>
      </c>
      <c r="E235" s="130" t="s">
        <v>3</v>
      </c>
      <c r="F235" s="131">
        <f>F236</f>
        <v>649767</v>
      </c>
      <c r="G235" s="131"/>
      <c r="I235" s="146">
        <v>649767</v>
      </c>
      <c r="L235" s="146">
        <f t="shared" si="12"/>
        <v>0</v>
      </c>
      <c r="M235" s="146">
        <f t="shared" si="13"/>
        <v>0</v>
      </c>
    </row>
    <row r="236" spans="1:13" ht="78.75" outlineLevel="4">
      <c r="A236" s="129" t="s">
        <v>700</v>
      </c>
      <c r="B236" s="130" t="s">
        <v>258</v>
      </c>
      <c r="C236" s="130" t="s">
        <v>70</v>
      </c>
      <c r="D236" s="130" t="s">
        <v>3</v>
      </c>
      <c r="E236" s="130" t="s">
        <v>3</v>
      </c>
      <c r="F236" s="131">
        <f>F238+F237</f>
        <v>649767</v>
      </c>
      <c r="G236" s="131"/>
      <c r="I236" s="146">
        <v>649767</v>
      </c>
      <c r="L236" s="146">
        <f t="shared" si="12"/>
        <v>0</v>
      </c>
      <c r="M236" s="146">
        <f t="shared" si="13"/>
        <v>0</v>
      </c>
    </row>
    <row r="237" spans="1:13" ht="15.75" outlineLevel="5">
      <c r="A237" s="129" t="s">
        <v>684</v>
      </c>
      <c r="B237" s="130" t="s">
        <v>258</v>
      </c>
      <c r="C237" s="130" t="s">
        <v>70</v>
      </c>
      <c r="D237" s="130" t="s">
        <v>242</v>
      </c>
      <c r="E237" s="130" t="s">
        <v>2</v>
      </c>
      <c r="F237" s="131">
        <f>Приложение_6!F546</f>
        <v>180030</v>
      </c>
      <c r="G237" s="131"/>
      <c r="I237" s="146">
        <v>180030</v>
      </c>
      <c r="L237" s="146">
        <f t="shared" si="12"/>
        <v>0</v>
      </c>
      <c r="M237" s="146">
        <f t="shared" si="13"/>
        <v>0</v>
      </c>
    </row>
    <row r="238" spans="1:13" ht="31.5" outlineLevel="5">
      <c r="A238" s="129" t="s">
        <v>686</v>
      </c>
      <c r="B238" s="130" t="s">
        <v>258</v>
      </c>
      <c r="C238" s="130" t="s">
        <v>70</v>
      </c>
      <c r="D238" s="130" t="s">
        <v>242</v>
      </c>
      <c r="E238" s="130" t="s">
        <v>14</v>
      </c>
      <c r="F238" s="131">
        <f>Приложение_6!F612</f>
        <v>469737</v>
      </c>
      <c r="G238" s="131"/>
      <c r="I238" s="146">
        <v>469737</v>
      </c>
      <c r="L238" s="146">
        <f t="shared" si="12"/>
        <v>0</v>
      </c>
      <c r="M238" s="146">
        <f t="shared" si="13"/>
        <v>0</v>
      </c>
    </row>
    <row r="239" spans="1:13" ht="94.5">
      <c r="A239" s="136" t="s">
        <v>1223</v>
      </c>
      <c r="B239" s="137" t="s">
        <v>67</v>
      </c>
      <c r="C239" s="137" t="s">
        <v>1</v>
      </c>
      <c r="D239" s="137" t="s">
        <v>3</v>
      </c>
      <c r="E239" s="137" t="s">
        <v>3</v>
      </c>
      <c r="F239" s="138">
        <f>F240+F247</f>
        <v>928720.79</v>
      </c>
      <c r="G239" s="138"/>
      <c r="I239" s="146">
        <v>928720.79</v>
      </c>
      <c r="L239" s="146">
        <f t="shared" si="12"/>
        <v>0</v>
      </c>
      <c r="M239" s="146">
        <f t="shared" si="13"/>
        <v>0</v>
      </c>
    </row>
    <row r="240" spans="1:13" ht="110.25" outlineLevel="2">
      <c r="A240" s="129" t="s">
        <v>592</v>
      </c>
      <c r="B240" s="130" t="s">
        <v>335</v>
      </c>
      <c r="C240" s="130" t="s">
        <v>1</v>
      </c>
      <c r="D240" s="130" t="s">
        <v>3</v>
      </c>
      <c r="E240" s="130" t="s">
        <v>3</v>
      </c>
      <c r="F240" s="131">
        <f>F241+F244</f>
        <v>609776.79</v>
      </c>
      <c r="G240" s="131"/>
      <c r="I240" s="146">
        <v>609776.79</v>
      </c>
      <c r="L240" s="146">
        <f t="shared" si="12"/>
        <v>0</v>
      </c>
      <c r="M240" s="146">
        <f t="shared" si="13"/>
        <v>0</v>
      </c>
    </row>
    <row r="241" spans="1:13" ht="63" outlineLevel="3">
      <c r="A241" s="129" t="s">
        <v>459</v>
      </c>
      <c r="B241" s="130" t="s">
        <v>336</v>
      </c>
      <c r="C241" s="130" t="s">
        <v>1</v>
      </c>
      <c r="D241" s="130" t="s">
        <v>3</v>
      </c>
      <c r="E241" s="130" t="s">
        <v>3</v>
      </c>
      <c r="F241" s="131">
        <f>F242</f>
        <v>491531.49</v>
      </c>
      <c r="G241" s="131"/>
      <c r="I241" s="146">
        <v>491531.49</v>
      </c>
      <c r="L241" s="146">
        <f t="shared" si="12"/>
        <v>0</v>
      </c>
      <c r="M241" s="146">
        <f t="shared" si="13"/>
        <v>0</v>
      </c>
    </row>
    <row r="242" spans="1:13" ht="78.75" outlineLevel="4">
      <c r="A242" s="129" t="s">
        <v>700</v>
      </c>
      <c r="B242" s="130" t="s">
        <v>336</v>
      </c>
      <c r="C242" s="130" t="s">
        <v>70</v>
      </c>
      <c r="D242" s="130" t="s">
        <v>3</v>
      </c>
      <c r="E242" s="130" t="s">
        <v>3</v>
      </c>
      <c r="F242" s="131">
        <f>F243</f>
        <v>491531.49</v>
      </c>
      <c r="G242" s="131"/>
      <c r="I242" s="146">
        <v>491531.49</v>
      </c>
      <c r="L242" s="146">
        <f t="shared" si="12"/>
        <v>0</v>
      </c>
      <c r="M242" s="146">
        <f t="shared" si="13"/>
        <v>0</v>
      </c>
    </row>
    <row r="243" spans="1:13" ht="15.75" outlineLevel="5">
      <c r="A243" s="129" t="s">
        <v>689</v>
      </c>
      <c r="B243" s="130" t="s">
        <v>336</v>
      </c>
      <c r="C243" s="130" t="s">
        <v>70</v>
      </c>
      <c r="D243" s="130" t="s">
        <v>165</v>
      </c>
      <c r="E243" s="130" t="s">
        <v>2</v>
      </c>
      <c r="F243" s="131">
        <f>Приложение_6!F722</f>
        <v>491531.49</v>
      </c>
      <c r="G243" s="131"/>
      <c r="I243" s="146">
        <v>491531.49</v>
      </c>
      <c r="L243" s="146">
        <f t="shared" si="12"/>
        <v>0</v>
      </c>
      <c r="M243" s="146">
        <f t="shared" si="13"/>
        <v>0</v>
      </c>
    </row>
    <row r="244" spans="1:13" ht="31.5" customHeight="1" outlineLevel="3">
      <c r="A244" s="129" t="s">
        <v>444</v>
      </c>
      <c r="B244" s="130" t="s">
        <v>337</v>
      </c>
      <c r="C244" s="130" t="s">
        <v>1</v>
      </c>
      <c r="D244" s="130" t="s">
        <v>3</v>
      </c>
      <c r="E244" s="130" t="s">
        <v>3</v>
      </c>
      <c r="F244" s="131">
        <f>F245</f>
        <v>118245.3</v>
      </c>
      <c r="G244" s="131"/>
      <c r="I244" s="146">
        <v>118245.3</v>
      </c>
      <c r="L244" s="146">
        <f t="shared" si="12"/>
        <v>0</v>
      </c>
      <c r="M244" s="146">
        <f t="shared" si="13"/>
        <v>0</v>
      </c>
    </row>
    <row r="245" spans="1:13" ht="78.75" outlineLevel="4">
      <c r="A245" s="129" t="s">
        <v>700</v>
      </c>
      <c r="B245" s="130" t="s">
        <v>337</v>
      </c>
      <c r="C245" s="130" t="s">
        <v>70</v>
      </c>
      <c r="D245" s="130" t="s">
        <v>3</v>
      </c>
      <c r="E245" s="130" t="s">
        <v>3</v>
      </c>
      <c r="F245" s="131">
        <f>F246</f>
        <v>118245.3</v>
      </c>
      <c r="G245" s="131"/>
      <c r="I245" s="146">
        <v>118245.3</v>
      </c>
      <c r="L245" s="146">
        <f t="shared" si="12"/>
        <v>0</v>
      </c>
      <c r="M245" s="146">
        <f t="shared" si="13"/>
        <v>0</v>
      </c>
    </row>
    <row r="246" spans="1:13" ht="15.75" outlineLevel="5">
      <c r="A246" s="129" t="s">
        <v>689</v>
      </c>
      <c r="B246" s="130" t="s">
        <v>337</v>
      </c>
      <c r="C246" s="130" t="s">
        <v>70</v>
      </c>
      <c r="D246" s="130" t="s">
        <v>165</v>
      </c>
      <c r="E246" s="130" t="s">
        <v>2</v>
      </c>
      <c r="F246" s="131">
        <f>Приложение_6!F724</f>
        <v>118245.3</v>
      </c>
      <c r="G246" s="131"/>
      <c r="I246" s="146">
        <v>118245.3</v>
      </c>
      <c r="L246" s="146">
        <f t="shared" si="12"/>
        <v>0</v>
      </c>
      <c r="M246" s="146">
        <f t="shared" si="13"/>
        <v>0</v>
      </c>
    </row>
    <row r="247" spans="1:13" ht="94.5" outlineLevel="2">
      <c r="A247" s="129" t="s">
        <v>502</v>
      </c>
      <c r="B247" s="130" t="s">
        <v>68</v>
      </c>
      <c r="C247" s="130" t="s">
        <v>1</v>
      </c>
      <c r="D247" s="130" t="s">
        <v>3</v>
      </c>
      <c r="E247" s="130" t="s">
        <v>3</v>
      </c>
      <c r="F247" s="131">
        <f>F248</f>
        <v>318944</v>
      </c>
      <c r="G247" s="131"/>
      <c r="I247" s="146">
        <v>318944</v>
      </c>
      <c r="L247" s="146">
        <f t="shared" si="12"/>
        <v>0</v>
      </c>
      <c r="M247" s="146">
        <f t="shared" si="13"/>
        <v>0</v>
      </c>
    </row>
    <row r="248" spans="1:13" ht="63" outlineLevel="3">
      <c r="A248" s="129" t="s">
        <v>442</v>
      </c>
      <c r="B248" s="130" t="s">
        <v>69</v>
      </c>
      <c r="C248" s="130" t="s">
        <v>1</v>
      </c>
      <c r="D248" s="130" t="s">
        <v>3</v>
      </c>
      <c r="E248" s="130" t="s">
        <v>3</v>
      </c>
      <c r="F248" s="131">
        <f>F249</f>
        <v>318944</v>
      </c>
      <c r="G248" s="131"/>
      <c r="I248" s="146">
        <v>318944</v>
      </c>
      <c r="L248" s="146">
        <f t="shared" si="12"/>
        <v>0</v>
      </c>
      <c r="M248" s="146">
        <f t="shared" si="13"/>
        <v>0</v>
      </c>
    </row>
    <row r="249" spans="1:13" ht="78.75" outlineLevel="4">
      <c r="A249" s="129" t="s">
        <v>700</v>
      </c>
      <c r="B249" s="130" t="s">
        <v>69</v>
      </c>
      <c r="C249" s="130" t="s">
        <v>70</v>
      </c>
      <c r="D249" s="130" t="s">
        <v>3</v>
      </c>
      <c r="E249" s="130" t="s">
        <v>3</v>
      </c>
      <c r="F249" s="131">
        <f>F250</f>
        <v>318944</v>
      </c>
      <c r="G249" s="131"/>
      <c r="I249" s="146">
        <v>318944</v>
      </c>
      <c r="L249" s="146">
        <f t="shared" si="12"/>
        <v>0</v>
      </c>
      <c r="M249" s="146">
        <f t="shared" si="13"/>
        <v>0</v>
      </c>
    </row>
    <row r="250" spans="1:13" ht="31.5" outlineLevel="5">
      <c r="A250" s="129" t="s">
        <v>672</v>
      </c>
      <c r="B250" s="130" t="s">
        <v>69</v>
      </c>
      <c r="C250" s="130" t="s">
        <v>70</v>
      </c>
      <c r="D250" s="130" t="s">
        <v>2</v>
      </c>
      <c r="E250" s="130" t="s">
        <v>66</v>
      </c>
      <c r="F250" s="131">
        <f>Приложение_6!F152</f>
        <v>318944</v>
      </c>
      <c r="G250" s="131"/>
      <c r="I250" s="146">
        <v>318944</v>
      </c>
      <c r="L250" s="146">
        <f t="shared" si="12"/>
        <v>0</v>
      </c>
      <c r="M250" s="146">
        <f t="shared" si="13"/>
        <v>0</v>
      </c>
    </row>
    <row r="251" spans="1:13" ht="110.25">
      <c r="A251" s="136" t="s">
        <v>1222</v>
      </c>
      <c r="B251" s="137" t="s">
        <v>300</v>
      </c>
      <c r="C251" s="137" t="s">
        <v>1</v>
      </c>
      <c r="D251" s="137" t="s">
        <v>3</v>
      </c>
      <c r="E251" s="137" t="s">
        <v>3</v>
      </c>
      <c r="F251" s="138">
        <f>F252+F265+F288</f>
        <v>21236122</v>
      </c>
      <c r="G251" s="138"/>
      <c r="I251" s="146">
        <v>21236122</v>
      </c>
      <c r="L251" s="146">
        <f t="shared" si="12"/>
        <v>0</v>
      </c>
      <c r="M251" s="146">
        <f t="shared" si="13"/>
        <v>0</v>
      </c>
    </row>
    <row r="252" spans="1:13" ht="47.25" outlineLevel="1">
      <c r="A252" s="136" t="s">
        <v>657</v>
      </c>
      <c r="B252" s="137" t="s">
        <v>405</v>
      </c>
      <c r="C252" s="137" t="s">
        <v>1</v>
      </c>
      <c r="D252" s="137" t="s">
        <v>3</v>
      </c>
      <c r="E252" s="137" t="s">
        <v>3</v>
      </c>
      <c r="F252" s="138">
        <f>F253+F259</f>
        <v>1400050</v>
      </c>
      <c r="G252" s="138"/>
      <c r="I252" s="146">
        <v>1400050</v>
      </c>
      <c r="L252" s="146">
        <f t="shared" si="12"/>
        <v>0</v>
      </c>
      <c r="M252" s="146">
        <f t="shared" si="13"/>
        <v>0</v>
      </c>
    </row>
    <row r="253" spans="1:13" ht="78.75" outlineLevel="2">
      <c r="A253" s="129" t="s">
        <v>613</v>
      </c>
      <c r="B253" s="130" t="s">
        <v>406</v>
      </c>
      <c r="C253" s="130" t="s">
        <v>1</v>
      </c>
      <c r="D253" s="130" t="s">
        <v>3</v>
      </c>
      <c r="E253" s="130" t="s">
        <v>3</v>
      </c>
      <c r="F253" s="131">
        <f>F254</f>
        <v>880050</v>
      </c>
      <c r="G253" s="131"/>
      <c r="I253" s="146">
        <v>880050</v>
      </c>
      <c r="L253" s="146">
        <f t="shared" si="12"/>
        <v>0</v>
      </c>
      <c r="M253" s="146">
        <f t="shared" si="13"/>
        <v>0</v>
      </c>
    </row>
    <row r="254" spans="1:13" ht="31.5" customHeight="1" outlineLevel="3">
      <c r="A254" s="129" t="s">
        <v>444</v>
      </c>
      <c r="B254" s="130" t="s">
        <v>407</v>
      </c>
      <c r="C254" s="130" t="s">
        <v>1</v>
      </c>
      <c r="D254" s="130" t="s">
        <v>3</v>
      </c>
      <c r="E254" s="130" t="s">
        <v>3</v>
      </c>
      <c r="F254" s="131">
        <f>F255+F257</f>
        <v>880050</v>
      </c>
      <c r="G254" s="131"/>
      <c r="I254" s="146">
        <v>880050</v>
      </c>
      <c r="L254" s="146">
        <f t="shared" si="12"/>
        <v>0</v>
      </c>
      <c r="M254" s="146">
        <f t="shared" si="13"/>
        <v>0</v>
      </c>
    </row>
    <row r="255" spans="1:13" ht="141.75" outlineLevel="4">
      <c r="A255" s="129" t="s">
        <v>1216</v>
      </c>
      <c r="B255" s="130" t="s">
        <v>407</v>
      </c>
      <c r="C255" s="130" t="s">
        <v>10</v>
      </c>
      <c r="D255" s="130" t="s">
        <v>3</v>
      </c>
      <c r="E255" s="130" t="s">
        <v>3</v>
      </c>
      <c r="F255" s="131">
        <f>F256</f>
        <v>300000</v>
      </c>
      <c r="G255" s="131"/>
      <c r="I255" s="146">
        <v>300000</v>
      </c>
      <c r="L255" s="146">
        <f t="shared" si="12"/>
        <v>0</v>
      </c>
      <c r="M255" s="146">
        <f t="shared" si="13"/>
        <v>0</v>
      </c>
    </row>
    <row r="256" spans="1:13" ht="31.5" outlineLevel="5">
      <c r="A256" s="129" t="s">
        <v>693</v>
      </c>
      <c r="B256" s="130" t="s">
        <v>407</v>
      </c>
      <c r="C256" s="130" t="s">
        <v>10</v>
      </c>
      <c r="D256" s="130" t="s">
        <v>63</v>
      </c>
      <c r="E256" s="130" t="s">
        <v>2</v>
      </c>
      <c r="F256" s="131">
        <f>Приложение_6!F872</f>
        <v>300000</v>
      </c>
      <c r="G256" s="131"/>
      <c r="I256" s="146">
        <v>300000</v>
      </c>
      <c r="L256" s="146">
        <f t="shared" si="12"/>
        <v>0</v>
      </c>
      <c r="M256" s="146">
        <f t="shared" si="13"/>
        <v>0</v>
      </c>
    </row>
    <row r="257" spans="1:13" ht="63" outlineLevel="4">
      <c r="A257" s="129" t="s">
        <v>697</v>
      </c>
      <c r="B257" s="130" t="s">
        <v>407</v>
      </c>
      <c r="C257" s="130" t="s">
        <v>17</v>
      </c>
      <c r="D257" s="130" t="s">
        <v>3</v>
      </c>
      <c r="E257" s="130" t="s">
        <v>3</v>
      </c>
      <c r="F257" s="131">
        <f>F258</f>
        <v>580050</v>
      </c>
      <c r="G257" s="131"/>
      <c r="I257" s="146">
        <v>580050</v>
      </c>
      <c r="L257" s="146">
        <f t="shared" si="12"/>
        <v>0</v>
      </c>
      <c r="M257" s="146">
        <f t="shared" si="13"/>
        <v>0</v>
      </c>
    </row>
    <row r="258" spans="1:13" ht="31.5" outlineLevel="5">
      <c r="A258" s="129" t="s">
        <v>693</v>
      </c>
      <c r="B258" s="130" t="s">
        <v>407</v>
      </c>
      <c r="C258" s="130" t="s">
        <v>17</v>
      </c>
      <c r="D258" s="130" t="s">
        <v>63</v>
      </c>
      <c r="E258" s="130" t="s">
        <v>2</v>
      </c>
      <c r="F258" s="131">
        <f>Приложение_6!F873</f>
        <v>580050</v>
      </c>
      <c r="G258" s="131"/>
      <c r="I258" s="146">
        <v>580050</v>
      </c>
      <c r="L258" s="146">
        <f t="shared" si="12"/>
        <v>0</v>
      </c>
      <c r="M258" s="146">
        <f t="shared" si="13"/>
        <v>0</v>
      </c>
    </row>
    <row r="259" spans="1:13" ht="110.25" outlineLevel="2">
      <c r="A259" s="129" t="s">
        <v>614</v>
      </c>
      <c r="B259" s="130" t="s">
        <v>408</v>
      </c>
      <c r="C259" s="130" t="s">
        <v>1</v>
      </c>
      <c r="D259" s="130" t="s">
        <v>3</v>
      </c>
      <c r="E259" s="130" t="s">
        <v>3</v>
      </c>
      <c r="F259" s="131">
        <f>F260</f>
        <v>520000</v>
      </c>
      <c r="G259" s="131"/>
      <c r="I259" s="146">
        <v>520000</v>
      </c>
      <c r="L259" s="146">
        <f t="shared" si="12"/>
        <v>0</v>
      </c>
      <c r="M259" s="146">
        <f t="shared" si="13"/>
        <v>0</v>
      </c>
    </row>
    <row r="260" spans="1:13" ht="31.5" customHeight="1" outlineLevel="3">
      <c r="A260" s="129" t="s">
        <v>444</v>
      </c>
      <c r="B260" s="130" t="s">
        <v>409</v>
      </c>
      <c r="C260" s="130" t="s">
        <v>1</v>
      </c>
      <c r="D260" s="130" t="s">
        <v>3</v>
      </c>
      <c r="E260" s="130" t="s">
        <v>3</v>
      </c>
      <c r="F260" s="131">
        <f>F261+F263</f>
        <v>520000</v>
      </c>
      <c r="G260" s="131"/>
      <c r="I260" s="146">
        <v>520000</v>
      </c>
      <c r="L260" s="146">
        <f t="shared" si="12"/>
        <v>0</v>
      </c>
      <c r="M260" s="146">
        <f t="shared" si="13"/>
        <v>0</v>
      </c>
    </row>
    <row r="261" spans="1:13" ht="141.75" outlineLevel="4">
      <c r="A261" s="129" t="s">
        <v>1216</v>
      </c>
      <c r="B261" s="130" t="s">
        <v>409</v>
      </c>
      <c r="C261" s="130" t="s">
        <v>10</v>
      </c>
      <c r="D261" s="130" t="s">
        <v>3</v>
      </c>
      <c r="E261" s="130" t="s">
        <v>3</v>
      </c>
      <c r="F261" s="131">
        <f>F262</f>
        <v>240000</v>
      </c>
      <c r="G261" s="131"/>
      <c r="I261" s="146">
        <v>240000</v>
      </c>
      <c r="L261" s="146">
        <f t="shared" si="12"/>
        <v>0</v>
      </c>
      <c r="M261" s="146">
        <f t="shared" si="13"/>
        <v>0</v>
      </c>
    </row>
    <row r="262" spans="1:13" ht="31.5" outlineLevel="5">
      <c r="A262" s="129" t="s">
        <v>693</v>
      </c>
      <c r="B262" s="130" t="s">
        <v>409</v>
      </c>
      <c r="C262" s="130" t="s">
        <v>10</v>
      </c>
      <c r="D262" s="130" t="s">
        <v>63</v>
      </c>
      <c r="E262" s="130" t="s">
        <v>2</v>
      </c>
      <c r="F262" s="131">
        <f>Приложение_6!F876</f>
        <v>240000</v>
      </c>
      <c r="G262" s="131"/>
      <c r="I262" s="146">
        <v>240000</v>
      </c>
      <c r="L262" s="146">
        <f t="shared" si="12"/>
        <v>0</v>
      </c>
      <c r="M262" s="146">
        <f t="shared" si="13"/>
        <v>0</v>
      </c>
    </row>
    <row r="263" spans="1:13" ht="63" outlineLevel="4">
      <c r="A263" s="129" t="s">
        <v>697</v>
      </c>
      <c r="B263" s="130" t="s">
        <v>409</v>
      </c>
      <c r="C263" s="130" t="s">
        <v>17</v>
      </c>
      <c r="D263" s="130" t="s">
        <v>3</v>
      </c>
      <c r="E263" s="130" t="s">
        <v>3</v>
      </c>
      <c r="F263" s="131">
        <f>F264</f>
        <v>280000</v>
      </c>
      <c r="G263" s="131"/>
      <c r="I263" s="146">
        <v>280000</v>
      </c>
      <c r="L263" s="146">
        <f t="shared" si="12"/>
        <v>0</v>
      </c>
      <c r="M263" s="146">
        <f t="shared" si="13"/>
        <v>0</v>
      </c>
    </row>
    <row r="264" spans="1:13" ht="31.5" outlineLevel="5">
      <c r="A264" s="129" t="s">
        <v>693</v>
      </c>
      <c r="B264" s="130" t="s">
        <v>409</v>
      </c>
      <c r="C264" s="130" t="s">
        <v>17</v>
      </c>
      <c r="D264" s="130" t="s">
        <v>63</v>
      </c>
      <c r="E264" s="130" t="s">
        <v>2</v>
      </c>
      <c r="F264" s="131">
        <f>Приложение_6!F877</f>
        <v>280000</v>
      </c>
      <c r="G264" s="131"/>
      <c r="I264" s="146">
        <v>280000</v>
      </c>
      <c r="L264" s="146">
        <f t="shared" si="12"/>
        <v>0</v>
      </c>
      <c r="M264" s="146">
        <f t="shared" si="13"/>
        <v>0</v>
      </c>
    </row>
    <row r="265" spans="1:13" ht="31.5" customHeight="1" outlineLevel="1">
      <c r="A265" s="136" t="s">
        <v>649</v>
      </c>
      <c r="B265" s="137" t="s">
        <v>301</v>
      </c>
      <c r="C265" s="137" t="s">
        <v>1</v>
      </c>
      <c r="D265" s="137" t="s">
        <v>3</v>
      </c>
      <c r="E265" s="137" t="s">
        <v>3</v>
      </c>
      <c r="F265" s="138">
        <f>F266+F272+F280+F284</f>
        <v>846250</v>
      </c>
      <c r="G265" s="138"/>
      <c r="I265" s="146">
        <v>846250</v>
      </c>
      <c r="L265" s="146">
        <f t="shared" si="12"/>
        <v>0</v>
      </c>
      <c r="M265" s="146">
        <f t="shared" si="13"/>
        <v>0</v>
      </c>
    </row>
    <row r="266" spans="1:13" ht="78.75" outlineLevel="2">
      <c r="A266" s="129" t="s">
        <v>580</v>
      </c>
      <c r="B266" s="130" t="s">
        <v>302</v>
      </c>
      <c r="C266" s="130" t="s">
        <v>1</v>
      </c>
      <c r="D266" s="130" t="s">
        <v>3</v>
      </c>
      <c r="E266" s="130" t="s">
        <v>3</v>
      </c>
      <c r="F266" s="131">
        <f>F267</f>
        <v>436250</v>
      </c>
      <c r="G266" s="131"/>
      <c r="I266" s="146">
        <v>436250</v>
      </c>
      <c r="L266" s="146">
        <f t="shared" si="12"/>
        <v>0</v>
      </c>
      <c r="M266" s="146">
        <f t="shared" si="13"/>
        <v>0</v>
      </c>
    </row>
    <row r="267" spans="1:13" ht="31.5" customHeight="1" outlineLevel="3">
      <c r="A267" s="129" t="s">
        <v>444</v>
      </c>
      <c r="B267" s="130" t="s">
        <v>303</v>
      </c>
      <c r="C267" s="130" t="s">
        <v>1</v>
      </c>
      <c r="D267" s="130" t="s">
        <v>3</v>
      </c>
      <c r="E267" s="130" t="s">
        <v>3</v>
      </c>
      <c r="F267" s="131">
        <f>F268+F270</f>
        <v>436250</v>
      </c>
      <c r="G267" s="131"/>
      <c r="I267" s="146">
        <v>436250</v>
      </c>
      <c r="L267" s="146">
        <f t="shared" si="12"/>
        <v>0</v>
      </c>
      <c r="M267" s="146">
        <f t="shared" si="13"/>
        <v>0</v>
      </c>
    </row>
    <row r="268" spans="1:13" ht="63" outlineLevel="4">
      <c r="A268" s="129" t="s">
        <v>697</v>
      </c>
      <c r="B268" s="130" t="s">
        <v>303</v>
      </c>
      <c r="C268" s="130" t="s">
        <v>17</v>
      </c>
      <c r="D268" s="130" t="s">
        <v>3</v>
      </c>
      <c r="E268" s="130" t="s">
        <v>3</v>
      </c>
      <c r="F268" s="131">
        <f>F269</f>
        <v>236250</v>
      </c>
      <c r="G268" s="131"/>
      <c r="I268" s="146">
        <v>236250</v>
      </c>
      <c r="L268" s="146">
        <f t="shared" si="12"/>
        <v>0</v>
      </c>
      <c r="M268" s="146">
        <f t="shared" si="13"/>
        <v>0</v>
      </c>
    </row>
    <row r="269" spans="1:13" ht="15.75" outlineLevel="5">
      <c r="A269" s="129" t="s">
        <v>687</v>
      </c>
      <c r="B269" s="130" t="s">
        <v>303</v>
      </c>
      <c r="C269" s="130" t="s">
        <v>17</v>
      </c>
      <c r="D269" s="130" t="s">
        <v>242</v>
      </c>
      <c r="E269" s="130" t="s">
        <v>242</v>
      </c>
      <c r="F269" s="131">
        <f>Приложение_6!F656</f>
        <v>236250</v>
      </c>
      <c r="G269" s="131"/>
      <c r="I269" s="146">
        <v>236250</v>
      </c>
      <c r="L269" s="146">
        <f t="shared" si="12"/>
        <v>0</v>
      </c>
      <c r="M269" s="146">
        <f t="shared" si="13"/>
        <v>0</v>
      </c>
    </row>
    <row r="270" spans="1:13" ht="78.75" outlineLevel="4">
      <c r="A270" s="129" t="s">
        <v>700</v>
      </c>
      <c r="B270" s="130" t="s">
        <v>303</v>
      </c>
      <c r="C270" s="130" t="s">
        <v>70</v>
      </c>
      <c r="D270" s="130" t="s">
        <v>3</v>
      </c>
      <c r="E270" s="130" t="s">
        <v>3</v>
      </c>
      <c r="F270" s="131">
        <f>F271</f>
        <v>200000</v>
      </c>
      <c r="G270" s="131"/>
      <c r="I270" s="146">
        <v>200000</v>
      </c>
      <c r="L270" s="146">
        <f t="shared" si="12"/>
        <v>0</v>
      </c>
      <c r="M270" s="146">
        <f t="shared" si="13"/>
        <v>0</v>
      </c>
    </row>
    <row r="271" spans="1:13" ht="15.75" outlineLevel="5">
      <c r="A271" s="129" t="s">
        <v>687</v>
      </c>
      <c r="B271" s="130" t="s">
        <v>303</v>
      </c>
      <c r="C271" s="130" t="s">
        <v>70</v>
      </c>
      <c r="D271" s="130" t="s">
        <v>242</v>
      </c>
      <c r="E271" s="130" t="s">
        <v>242</v>
      </c>
      <c r="F271" s="131">
        <f>Приложение_6!F657</f>
        <v>200000</v>
      </c>
      <c r="G271" s="131"/>
      <c r="I271" s="146">
        <v>200000</v>
      </c>
      <c r="L271" s="146">
        <f t="shared" si="12"/>
        <v>0</v>
      </c>
      <c r="M271" s="146">
        <f t="shared" si="13"/>
        <v>0</v>
      </c>
    </row>
    <row r="272" spans="1:13" ht="141.75" customHeight="1" outlineLevel="2">
      <c r="A272" s="129" t="s">
        <v>581</v>
      </c>
      <c r="B272" s="130" t="s">
        <v>304</v>
      </c>
      <c r="C272" s="130" t="s">
        <v>1</v>
      </c>
      <c r="D272" s="130" t="s">
        <v>3</v>
      </c>
      <c r="E272" s="130" t="s">
        <v>3</v>
      </c>
      <c r="F272" s="131">
        <f>F273</f>
        <v>105000</v>
      </c>
      <c r="G272" s="131"/>
      <c r="I272" s="146">
        <v>105000</v>
      </c>
      <c r="L272" s="146">
        <f t="shared" si="12"/>
        <v>0</v>
      </c>
      <c r="M272" s="146">
        <f t="shared" si="13"/>
        <v>0</v>
      </c>
    </row>
    <row r="273" spans="1:13" ht="31.5" customHeight="1" outlineLevel="3">
      <c r="A273" s="129" t="s">
        <v>444</v>
      </c>
      <c r="B273" s="130" t="s">
        <v>305</v>
      </c>
      <c r="C273" s="130" t="s">
        <v>1</v>
      </c>
      <c r="D273" s="130" t="s">
        <v>3</v>
      </c>
      <c r="E273" s="130" t="s">
        <v>3</v>
      </c>
      <c r="F273" s="131">
        <f>F274+F276+F278</f>
        <v>105000</v>
      </c>
      <c r="G273" s="131"/>
      <c r="I273" s="146">
        <v>105000</v>
      </c>
      <c r="L273" s="146">
        <f t="shared" si="12"/>
        <v>0</v>
      </c>
      <c r="M273" s="146">
        <f t="shared" si="13"/>
        <v>0</v>
      </c>
    </row>
    <row r="274" spans="1:13" ht="141.75" outlineLevel="4">
      <c r="A274" s="129" t="s">
        <v>1216</v>
      </c>
      <c r="B274" s="130" t="s">
        <v>305</v>
      </c>
      <c r="C274" s="130" t="s">
        <v>10</v>
      </c>
      <c r="D274" s="130" t="s">
        <v>3</v>
      </c>
      <c r="E274" s="130" t="s">
        <v>3</v>
      </c>
      <c r="F274" s="131">
        <f>F275</f>
        <v>30000</v>
      </c>
      <c r="G274" s="131"/>
      <c r="I274" s="146">
        <v>30000</v>
      </c>
      <c r="L274" s="146">
        <f t="shared" si="12"/>
        <v>0</v>
      </c>
      <c r="M274" s="146">
        <f t="shared" si="13"/>
        <v>0</v>
      </c>
    </row>
    <row r="275" spans="1:13" ht="15.75" outlineLevel="5">
      <c r="A275" s="129" t="s">
        <v>687</v>
      </c>
      <c r="B275" s="130" t="s">
        <v>305</v>
      </c>
      <c r="C275" s="130" t="s">
        <v>10</v>
      </c>
      <c r="D275" s="130" t="s">
        <v>242</v>
      </c>
      <c r="E275" s="130" t="s">
        <v>242</v>
      </c>
      <c r="F275" s="131">
        <f>Приложение_6!F660</f>
        <v>30000</v>
      </c>
      <c r="G275" s="131"/>
      <c r="I275" s="146">
        <v>30000</v>
      </c>
      <c r="L275" s="146">
        <f t="shared" si="12"/>
        <v>0</v>
      </c>
      <c r="M275" s="146">
        <f t="shared" si="13"/>
        <v>0</v>
      </c>
    </row>
    <row r="276" spans="1:13" ht="63" outlineLevel="4">
      <c r="A276" s="129" t="s">
        <v>697</v>
      </c>
      <c r="B276" s="130" t="s">
        <v>305</v>
      </c>
      <c r="C276" s="130" t="s">
        <v>17</v>
      </c>
      <c r="D276" s="130" t="s">
        <v>3</v>
      </c>
      <c r="E276" s="130" t="s">
        <v>3</v>
      </c>
      <c r="F276" s="131">
        <f>F277</f>
        <v>30000</v>
      </c>
      <c r="G276" s="131"/>
      <c r="I276" s="146">
        <v>30000</v>
      </c>
      <c r="L276" s="146">
        <f t="shared" si="12"/>
        <v>0</v>
      </c>
      <c r="M276" s="146">
        <f t="shared" si="13"/>
        <v>0</v>
      </c>
    </row>
    <row r="277" spans="1:13" ht="15.75" outlineLevel="5">
      <c r="A277" s="129" t="s">
        <v>687</v>
      </c>
      <c r="B277" s="130" t="s">
        <v>305</v>
      </c>
      <c r="C277" s="130" t="s">
        <v>17</v>
      </c>
      <c r="D277" s="130" t="s">
        <v>242</v>
      </c>
      <c r="E277" s="130" t="s">
        <v>242</v>
      </c>
      <c r="F277" s="131">
        <f>Приложение_6!F661</f>
        <v>30000</v>
      </c>
      <c r="G277" s="131"/>
      <c r="I277" s="146">
        <v>30000</v>
      </c>
      <c r="L277" s="146">
        <f t="shared" si="12"/>
        <v>0</v>
      </c>
      <c r="M277" s="146">
        <f t="shared" si="13"/>
        <v>0</v>
      </c>
    </row>
    <row r="278" spans="1:13" ht="78.75" outlineLevel="4">
      <c r="A278" s="129" t="s">
        <v>700</v>
      </c>
      <c r="B278" s="130" t="s">
        <v>305</v>
      </c>
      <c r="C278" s="130" t="s">
        <v>70</v>
      </c>
      <c r="D278" s="130" t="s">
        <v>3</v>
      </c>
      <c r="E278" s="130" t="s">
        <v>3</v>
      </c>
      <c r="F278" s="131">
        <f>F279</f>
        <v>45000</v>
      </c>
      <c r="G278" s="131"/>
      <c r="I278" s="146">
        <v>45000</v>
      </c>
      <c r="L278" s="146">
        <f t="shared" si="12"/>
        <v>0</v>
      </c>
      <c r="M278" s="146">
        <f t="shared" si="13"/>
        <v>0</v>
      </c>
    </row>
    <row r="279" spans="1:13" ht="15.75" outlineLevel="5">
      <c r="A279" s="129" t="s">
        <v>687</v>
      </c>
      <c r="B279" s="130" t="s">
        <v>305</v>
      </c>
      <c r="C279" s="130" t="s">
        <v>70</v>
      </c>
      <c r="D279" s="130" t="s">
        <v>242</v>
      </c>
      <c r="E279" s="130" t="s">
        <v>242</v>
      </c>
      <c r="F279" s="131">
        <f>Приложение_6!F662</f>
        <v>45000</v>
      </c>
      <c r="G279" s="131"/>
      <c r="I279" s="146">
        <v>45000</v>
      </c>
      <c r="L279" s="146">
        <f t="shared" si="12"/>
        <v>0</v>
      </c>
      <c r="M279" s="146">
        <f t="shared" si="13"/>
        <v>0</v>
      </c>
    </row>
    <row r="280" spans="1:13" ht="63" outlineLevel="2">
      <c r="A280" s="129" t="s">
        <v>582</v>
      </c>
      <c r="B280" s="130" t="s">
        <v>306</v>
      </c>
      <c r="C280" s="130" t="s">
        <v>1</v>
      </c>
      <c r="D280" s="130" t="s">
        <v>3</v>
      </c>
      <c r="E280" s="130" t="s">
        <v>3</v>
      </c>
      <c r="F280" s="131">
        <f>F281</f>
        <v>5000</v>
      </c>
      <c r="G280" s="131"/>
      <c r="I280" s="146">
        <v>5000</v>
      </c>
      <c r="L280" s="146">
        <f t="shared" si="12"/>
        <v>0</v>
      </c>
      <c r="M280" s="146">
        <f t="shared" si="13"/>
        <v>0</v>
      </c>
    </row>
    <row r="281" spans="1:13" ht="31.5" customHeight="1" outlineLevel="3">
      <c r="A281" s="129" t="s">
        <v>444</v>
      </c>
      <c r="B281" s="130" t="s">
        <v>307</v>
      </c>
      <c r="C281" s="130" t="s">
        <v>1</v>
      </c>
      <c r="D281" s="130" t="s">
        <v>3</v>
      </c>
      <c r="E281" s="130" t="s">
        <v>3</v>
      </c>
      <c r="F281" s="131">
        <f>F282</f>
        <v>5000</v>
      </c>
      <c r="G281" s="131"/>
      <c r="I281" s="146">
        <v>5000</v>
      </c>
      <c r="L281" s="146">
        <f aca="true" t="shared" si="15" ref="L281:L344">I281-F281</f>
        <v>0</v>
      </c>
      <c r="M281" s="146">
        <f aca="true" t="shared" si="16" ref="M281:M344">J281-G281</f>
        <v>0</v>
      </c>
    </row>
    <row r="282" spans="1:13" ht="63" outlineLevel="4">
      <c r="A282" s="129" t="s">
        <v>697</v>
      </c>
      <c r="B282" s="130" t="s">
        <v>307</v>
      </c>
      <c r="C282" s="130" t="s">
        <v>17</v>
      </c>
      <c r="D282" s="130" t="s">
        <v>3</v>
      </c>
      <c r="E282" s="130" t="s">
        <v>3</v>
      </c>
      <c r="F282" s="131">
        <f>F283</f>
        <v>5000</v>
      </c>
      <c r="G282" s="131"/>
      <c r="I282" s="146">
        <v>5000</v>
      </c>
      <c r="L282" s="146">
        <f t="shared" si="15"/>
        <v>0</v>
      </c>
      <c r="M282" s="146">
        <f t="shared" si="16"/>
        <v>0</v>
      </c>
    </row>
    <row r="283" spans="1:13" ht="15.75" outlineLevel="5">
      <c r="A283" s="129" t="s">
        <v>687</v>
      </c>
      <c r="B283" s="130" t="s">
        <v>307</v>
      </c>
      <c r="C283" s="130" t="s">
        <v>17</v>
      </c>
      <c r="D283" s="130" t="s">
        <v>242</v>
      </c>
      <c r="E283" s="130" t="s">
        <v>242</v>
      </c>
      <c r="F283" s="131">
        <f>Приложение_6!F665</f>
        <v>5000</v>
      </c>
      <c r="G283" s="131"/>
      <c r="I283" s="146">
        <v>5000</v>
      </c>
      <c r="L283" s="146">
        <f t="shared" si="15"/>
        <v>0</v>
      </c>
      <c r="M283" s="146">
        <f t="shared" si="16"/>
        <v>0</v>
      </c>
    </row>
    <row r="284" spans="1:13" ht="63" outlineLevel="2">
      <c r="A284" s="129" t="s">
        <v>583</v>
      </c>
      <c r="B284" s="130" t="s">
        <v>308</v>
      </c>
      <c r="C284" s="130" t="s">
        <v>1</v>
      </c>
      <c r="D284" s="130" t="s">
        <v>3</v>
      </c>
      <c r="E284" s="130" t="s">
        <v>3</v>
      </c>
      <c r="F284" s="131">
        <f>F285</f>
        <v>300000</v>
      </c>
      <c r="G284" s="131"/>
      <c r="I284" s="146">
        <v>300000</v>
      </c>
      <c r="L284" s="146">
        <f t="shared" si="15"/>
        <v>0</v>
      </c>
      <c r="M284" s="146">
        <f t="shared" si="16"/>
        <v>0</v>
      </c>
    </row>
    <row r="285" spans="1:13" ht="47.25" outlineLevel="3">
      <c r="A285" s="129" t="s">
        <v>472</v>
      </c>
      <c r="B285" s="130" t="s">
        <v>309</v>
      </c>
      <c r="C285" s="130" t="s">
        <v>1</v>
      </c>
      <c r="D285" s="130" t="s">
        <v>3</v>
      </c>
      <c r="E285" s="130" t="s">
        <v>3</v>
      </c>
      <c r="F285" s="131">
        <f>F286</f>
        <v>300000</v>
      </c>
      <c r="G285" s="131"/>
      <c r="I285" s="146">
        <v>300000</v>
      </c>
      <c r="L285" s="146">
        <f t="shared" si="15"/>
        <v>0</v>
      </c>
      <c r="M285" s="146">
        <f t="shared" si="16"/>
        <v>0</v>
      </c>
    </row>
    <row r="286" spans="1:13" ht="31.5" outlineLevel="4">
      <c r="A286" s="129" t="s">
        <v>698</v>
      </c>
      <c r="B286" s="130" t="s">
        <v>309</v>
      </c>
      <c r="C286" s="130" t="s">
        <v>47</v>
      </c>
      <c r="D286" s="130" t="s">
        <v>3</v>
      </c>
      <c r="E286" s="130" t="s">
        <v>3</v>
      </c>
      <c r="F286" s="131">
        <f>F287</f>
        <v>300000</v>
      </c>
      <c r="G286" s="131"/>
      <c r="I286" s="146">
        <v>300000</v>
      </c>
      <c r="L286" s="146">
        <f t="shared" si="15"/>
        <v>0</v>
      </c>
      <c r="M286" s="146">
        <f t="shared" si="16"/>
        <v>0</v>
      </c>
    </row>
    <row r="287" spans="1:13" ht="15.75" outlineLevel="5">
      <c r="A287" s="129" t="s">
        <v>687</v>
      </c>
      <c r="B287" s="130" t="s">
        <v>309</v>
      </c>
      <c r="C287" s="130" t="s">
        <v>47</v>
      </c>
      <c r="D287" s="130" t="s">
        <v>242</v>
      </c>
      <c r="E287" s="130" t="s">
        <v>242</v>
      </c>
      <c r="F287" s="131">
        <f>Приложение_6!F668</f>
        <v>300000</v>
      </c>
      <c r="G287" s="131"/>
      <c r="I287" s="146">
        <v>300000</v>
      </c>
      <c r="L287" s="146">
        <f t="shared" si="15"/>
        <v>0</v>
      </c>
      <c r="M287" s="146">
        <f t="shared" si="16"/>
        <v>0</v>
      </c>
    </row>
    <row r="288" spans="1:13" ht="47.25" outlineLevel="1">
      <c r="A288" s="136" t="s">
        <v>650</v>
      </c>
      <c r="B288" s="137" t="s">
        <v>310</v>
      </c>
      <c r="C288" s="137" t="s">
        <v>1</v>
      </c>
      <c r="D288" s="137" t="s">
        <v>3</v>
      </c>
      <c r="E288" s="137" t="s">
        <v>3</v>
      </c>
      <c r="F288" s="138">
        <f>F289+F293+F297</f>
        <v>18989822</v>
      </c>
      <c r="G288" s="138"/>
      <c r="I288" s="146">
        <v>18989822</v>
      </c>
      <c r="L288" s="146">
        <f t="shared" si="15"/>
        <v>0</v>
      </c>
      <c r="M288" s="146">
        <f t="shared" si="16"/>
        <v>0</v>
      </c>
    </row>
    <row r="289" spans="1:13" ht="157.5" customHeight="1" outlineLevel="2">
      <c r="A289" s="129" t="s">
        <v>584</v>
      </c>
      <c r="B289" s="130" t="s">
        <v>311</v>
      </c>
      <c r="C289" s="130" t="s">
        <v>1</v>
      </c>
      <c r="D289" s="130" t="s">
        <v>3</v>
      </c>
      <c r="E289" s="130" t="s">
        <v>3</v>
      </c>
      <c r="F289" s="131">
        <f>F290</f>
        <v>75972</v>
      </c>
      <c r="G289" s="131"/>
      <c r="I289" s="146">
        <v>75972</v>
      </c>
      <c r="L289" s="146">
        <f t="shared" si="15"/>
        <v>0</v>
      </c>
      <c r="M289" s="146">
        <f t="shared" si="16"/>
        <v>0</v>
      </c>
    </row>
    <row r="290" spans="1:13" ht="126" outlineLevel="3">
      <c r="A290" s="129" t="s">
        <v>446</v>
      </c>
      <c r="B290" s="130" t="s">
        <v>312</v>
      </c>
      <c r="C290" s="130" t="s">
        <v>1</v>
      </c>
      <c r="D290" s="130" t="s">
        <v>3</v>
      </c>
      <c r="E290" s="130" t="s">
        <v>3</v>
      </c>
      <c r="F290" s="131">
        <f>F291</f>
        <v>75972</v>
      </c>
      <c r="G290" s="131"/>
      <c r="I290" s="146">
        <v>75972</v>
      </c>
      <c r="L290" s="146">
        <f t="shared" si="15"/>
        <v>0</v>
      </c>
      <c r="M290" s="146">
        <f t="shared" si="16"/>
        <v>0</v>
      </c>
    </row>
    <row r="291" spans="1:13" ht="78.75" outlineLevel="4">
      <c r="A291" s="129" t="s">
        <v>700</v>
      </c>
      <c r="B291" s="130" t="s">
        <v>312</v>
      </c>
      <c r="C291" s="130" t="s">
        <v>70</v>
      </c>
      <c r="D291" s="130" t="s">
        <v>3</v>
      </c>
      <c r="E291" s="130" t="s">
        <v>3</v>
      </c>
      <c r="F291" s="131">
        <f>F292</f>
        <v>75972</v>
      </c>
      <c r="G291" s="131"/>
      <c r="I291" s="146">
        <v>75972</v>
      </c>
      <c r="L291" s="146">
        <f t="shared" si="15"/>
        <v>0</v>
      </c>
      <c r="M291" s="146">
        <f t="shared" si="16"/>
        <v>0</v>
      </c>
    </row>
    <row r="292" spans="1:13" ht="15.75" outlineLevel="5">
      <c r="A292" s="129" t="s">
        <v>687</v>
      </c>
      <c r="B292" s="130" t="s">
        <v>312</v>
      </c>
      <c r="C292" s="130" t="s">
        <v>70</v>
      </c>
      <c r="D292" s="130" t="s">
        <v>242</v>
      </c>
      <c r="E292" s="130" t="s">
        <v>242</v>
      </c>
      <c r="F292" s="131">
        <f>Приложение_6!F672</f>
        <v>75972</v>
      </c>
      <c r="G292" s="131"/>
      <c r="I292" s="146">
        <v>75972</v>
      </c>
      <c r="L292" s="146">
        <f t="shared" si="15"/>
        <v>0</v>
      </c>
      <c r="M292" s="146">
        <f t="shared" si="16"/>
        <v>0</v>
      </c>
    </row>
    <row r="293" spans="1:13" ht="220.5" outlineLevel="2">
      <c r="A293" s="129" t="s">
        <v>585</v>
      </c>
      <c r="B293" s="130" t="s">
        <v>313</v>
      </c>
      <c r="C293" s="130" t="s">
        <v>1</v>
      </c>
      <c r="D293" s="130" t="s">
        <v>3</v>
      </c>
      <c r="E293" s="130" t="s">
        <v>3</v>
      </c>
      <c r="F293" s="131">
        <f>F294</f>
        <v>18708017</v>
      </c>
      <c r="G293" s="131"/>
      <c r="I293" s="146">
        <v>18708017</v>
      </c>
      <c r="L293" s="146">
        <f t="shared" si="15"/>
        <v>0</v>
      </c>
      <c r="M293" s="146">
        <f t="shared" si="16"/>
        <v>0</v>
      </c>
    </row>
    <row r="294" spans="1:13" ht="126" outlineLevel="3">
      <c r="A294" s="129" t="s">
        <v>446</v>
      </c>
      <c r="B294" s="130" t="s">
        <v>314</v>
      </c>
      <c r="C294" s="130" t="s">
        <v>1</v>
      </c>
      <c r="D294" s="130" t="s">
        <v>3</v>
      </c>
      <c r="E294" s="130" t="s">
        <v>3</v>
      </c>
      <c r="F294" s="131">
        <f>F295</f>
        <v>18708017</v>
      </c>
      <c r="G294" s="131"/>
      <c r="I294" s="146">
        <v>18708017</v>
      </c>
      <c r="L294" s="146">
        <f t="shared" si="15"/>
        <v>0</v>
      </c>
      <c r="M294" s="146">
        <f t="shared" si="16"/>
        <v>0</v>
      </c>
    </row>
    <row r="295" spans="1:13" ht="78.75" outlineLevel="4">
      <c r="A295" s="129" t="s">
        <v>700</v>
      </c>
      <c r="B295" s="130" t="s">
        <v>314</v>
      </c>
      <c r="C295" s="130" t="s">
        <v>70</v>
      </c>
      <c r="D295" s="130" t="s">
        <v>3</v>
      </c>
      <c r="E295" s="130" t="s">
        <v>3</v>
      </c>
      <c r="F295" s="131">
        <f>F296</f>
        <v>18708017</v>
      </c>
      <c r="G295" s="131"/>
      <c r="I295" s="146">
        <v>18708017</v>
      </c>
      <c r="L295" s="146">
        <f t="shared" si="15"/>
        <v>0</v>
      </c>
      <c r="M295" s="146">
        <f t="shared" si="16"/>
        <v>0</v>
      </c>
    </row>
    <row r="296" spans="1:13" ht="15.75" outlineLevel="5">
      <c r="A296" s="129" t="s">
        <v>687</v>
      </c>
      <c r="B296" s="130" t="s">
        <v>314</v>
      </c>
      <c r="C296" s="130" t="s">
        <v>70</v>
      </c>
      <c r="D296" s="130" t="s">
        <v>242</v>
      </c>
      <c r="E296" s="130" t="s">
        <v>242</v>
      </c>
      <c r="F296" s="131">
        <f>Приложение_6!F675</f>
        <v>18708017</v>
      </c>
      <c r="G296" s="131"/>
      <c r="I296" s="146">
        <v>18708017</v>
      </c>
      <c r="L296" s="146">
        <f t="shared" si="15"/>
        <v>0</v>
      </c>
      <c r="M296" s="146">
        <f t="shared" si="16"/>
        <v>0</v>
      </c>
    </row>
    <row r="297" spans="1:13" ht="31.5" outlineLevel="2">
      <c r="A297" s="129" t="s">
        <v>566</v>
      </c>
      <c r="B297" s="130" t="s">
        <v>315</v>
      </c>
      <c r="C297" s="130" t="s">
        <v>1</v>
      </c>
      <c r="D297" s="130" t="s">
        <v>3</v>
      </c>
      <c r="E297" s="130" t="s">
        <v>3</v>
      </c>
      <c r="F297" s="131">
        <f>F298</f>
        <v>205833</v>
      </c>
      <c r="G297" s="131"/>
      <c r="I297" s="146">
        <v>205833</v>
      </c>
      <c r="L297" s="146">
        <f t="shared" si="15"/>
        <v>0</v>
      </c>
      <c r="M297" s="146">
        <f t="shared" si="16"/>
        <v>0</v>
      </c>
    </row>
    <row r="298" spans="1:13" ht="126" outlineLevel="3">
      <c r="A298" s="129" t="s">
        <v>435</v>
      </c>
      <c r="B298" s="130" t="s">
        <v>316</v>
      </c>
      <c r="C298" s="130" t="s">
        <v>1</v>
      </c>
      <c r="D298" s="130" t="s">
        <v>3</v>
      </c>
      <c r="E298" s="130" t="s">
        <v>3</v>
      </c>
      <c r="F298" s="131">
        <f>F299</f>
        <v>205833</v>
      </c>
      <c r="G298" s="131"/>
      <c r="I298" s="146">
        <v>205833</v>
      </c>
      <c r="L298" s="146">
        <f t="shared" si="15"/>
        <v>0</v>
      </c>
      <c r="M298" s="146">
        <f t="shared" si="16"/>
        <v>0</v>
      </c>
    </row>
    <row r="299" spans="1:13" ht="78.75" outlineLevel="4">
      <c r="A299" s="129" t="s">
        <v>700</v>
      </c>
      <c r="B299" s="130" t="s">
        <v>316</v>
      </c>
      <c r="C299" s="130" t="s">
        <v>70</v>
      </c>
      <c r="D299" s="130" t="s">
        <v>3</v>
      </c>
      <c r="E299" s="130" t="s">
        <v>3</v>
      </c>
      <c r="F299" s="131">
        <f>F300</f>
        <v>205833</v>
      </c>
      <c r="G299" s="131"/>
      <c r="I299" s="146">
        <v>205833</v>
      </c>
      <c r="L299" s="146">
        <f t="shared" si="15"/>
        <v>0</v>
      </c>
      <c r="M299" s="146">
        <f t="shared" si="16"/>
        <v>0</v>
      </c>
    </row>
    <row r="300" spans="1:13" ht="15.75" outlineLevel="5">
      <c r="A300" s="129" t="s">
        <v>687</v>
      </c>
      <c r="B300" s="130" t="s">
        <v>316</v>
      </c>
      <c r="C300" s="130" t="s">
        <v>70</v>
      </c>
      <c r="D300" s="130" t="s">
        <v>242</v>
      </c>
      <c r="E300" s="130" t="s">
        <v>242</v>
      </c>
      <c r="F300" s="131">
        <f>Приложение_6!F678</f>
        <v>205833</v>
      </c>
      <c r="G300" s="131"/>
      <c r="I300" s="146">
        <v>205833</v>
      </c>
      <c r="L300" s="146">
        <f t="shared" si="15"/>
        <v>0</v>
      </c>
      <c r="M300" s="146">
        <f t="shared" si="16"/>
        <v>0</v>
      </c>
    </row>
    <row r="301" spans="1:13" ht="94.5">
      <c r="A301" s="136" t="s">
        <v>1221</v>
      </c>
      <c r="B301" s="137" t="s">
        <v>282</v>
      </c>
      <c r="C301" s="137" t="s">
        <v>1</v>
      </c>
      <c r="D301" s="137" t="s">
        <v>3</v>
      </c>
      <c r="E301" s="137" t="s">
        <v>3</v>
      </c>
      <c r="F301" s="138">
        <f>F302+F353+F386+F415</f>
        <v>276957238.08000004</v>
      </c>
      <c r="G301" s="138">
        <f>G315+G325+G339+G349+G352+G360+G370+G373+G397+G407</f>
        <v>19398888.08</v>
      </c>
      <c r="I301" s="146">
        <v>260034795</v>
      </c>
      <c r="J301" s="146">
        <v>19398888.08</v>
      </c>
      <c r="L301" s="146">
        <f t="shared" si="15"/>
        <v>-16922443.080000043</v>
      </c>
      <c r="M301" s="146">
        <f t="shared" si="16"/>
        <v>0</v>
      </c>
    </row>
    <row r="302" spans="1:13" ht="78.75" outlineLevel="1">
      <c r="A302" s="136" t="s">
        <v>647</v>
      </c>
      <c r="B302" s="137" t="s">
        <v>283</v>
      </c>
      <c r="C302" s="137" t="s">
        <v>1</v>
      </c>
      <c r="D302" s="137" t="s">
        <v>3</v>
      </c>
      <c r="E302" s="137" t="s">
        <v>3</v>
      </c>
      <c r="F302" s="138">
        <f>F303+F309+F319+F329+F333+F343</f>
        <v>187676145.84</v>
      </c>
      <c r="G302" s="138">
        <f>G309+G319+G333+G343</f>
        <v>12823941.08</v>
      </c>
      <c r="I302" s="146">
        <v>187676145.84</v>
      </c>
      <c r="J302" s="146">
        <v>12823941.08</v>
      </c>
      <c r="L302" s="146">
        <f t="shared" si="15"/>
        <v>0</v>
      </c>
      <c r="M302" s="146">
        <f t="shared" si="16"/>
        <v>0</v>
      </c>
    </row>
    <row r="303" spans="1:13" ht="63" outlineLevel="2">
      <c r="A303" s="129" t="s">
        <v>593</v>
      </c>
      <c r="B303" s="130" t="s">
        <v>338</v>
      </c>
      <c r="C303" s="130" t="s">
        <v>1</v>
      </c>
      <c r="D303" s="130" t="s">
        <v>3</v>
      </c>
      <c r="E303" s="130" t="s">
        <v>3</v>
      </c>
      <c r="F303" s="131">
        <f>F304</f>
        <v>4923720</v>
      </c>
      <c r="G303" s="131"/>
      <c r="I303" s="146">
        <v>4923720</v>
      </c>
      <c r="L303" s="146">
        <f t="shared" si="15"/>
        <v>0</v>
      </c>
      <c r="M303" s="146">
        <f t="shared" si="16"/>
        <v>0</v>
      </c>
    </row>
    <row r="304" spans="1:13" ht="31.5" customHeight="1" outlineLevel="3">
      <c r="A304" s="129" t="s">
        <v>444</v>
      </c>
      <c r="B304" s="130" t="s">
        <v>339</v>
      </c>
      <c r="C304" s="130" t="s">
        <v>1</v>
      </c>
      <c r="D304" s="130" t="s">
        <v>3</v>
      </c>
      <c r="E304" s="130" t="s">
        <v>3</v>
      </c>
      <c r="F304" s="131">
        <f>F305+F307</f>
        <v>4923720</v>
      </c>
      <c r="G304" s="131"/>
      <c r="I304" s="146">
        <v>4923720</v>
      </c>
      <c r="L304" s="146">
        <f t="shared" si="15"/>
        <v>0</v>
      </c>
      <c r="M304" s="146">
        <f t="shared" si="16"/>
        <v>0</v>
      </c>
    </row>
    <row r="305" spans="1:13" ht="63" outlineLevel="4">
      <c r="A305" s="129" t="s">
        <v>697</v>
      </c>
      <c r="B305" s="130" t="s">
        <v>339</v>
      </c>
      <c r="C305" s="130" t="s">
        <v>17</v>
      </c>
      <c r="D305" s="130" t="s">
        <v>3</v>
      </c>
      <c r="E305" s="130" t="s">
        <v>3</v>
      </c>
      <c r="F305" s="131">
        <f>F306</f>
        <v>1512720</v>
      </c>
      <c r="G305" s="131"/>
      <c r="I305" s="146">
        <v>2262720</v>
      </c>
      <c r="L305" s="146">
        <f t="shared" si="15"/>
        <v>750000</v>
      </c>
      <c r="M305" s="146">
        <f t="shared" si="16"/>
        <v>0</v>
      </c>
    </row>
    <row r="306" spans="1:13" ht="15.75" outlineLevel="5">
      <c r="A306" s="129" t="s">
        <v>689</v>
      </c>
      <c r="B306" s="130" t="s">
        <v>339</v>
      </c>
      <c r="C306" s="130" t="s">
        <v>17</v>
      </c>
      <c r="D306" s="130" t="s">
        <v>165</v>
      </c>
      <c r="E306" s="130" t="s">
        <v>2</v>
      </c>
      <c r="F306" s="131">
        <f>Приложение_6!F729</f>
        <v>1512720</v>
      </c>
      <c r="G306" s="131"/>
      <c r="I306" s="146">
        <v>2262720</v>
      </c>
      <c r="L306" s="146">
        <f t="shared" si="15"/>
        <v>750000</v>
      </c>
      <c r="M306" s="146">
        <f t="shared" si="16"/>
        <v>0</v>
      </c>
    </row>
    <row r="307" spans="1:13" ht="78.75" outlineLevel="4">
      <c r="A307" s="129" t="s">
        <v>700</v>
      </c>
      <c r="B307" s="130" t="s">
        <v>339</v>
      </c>
      <c r="C307" s="130" t="s">
        <v>70</v>
      </c>
      <c r="D307" s="130" t="s">
        <v>3</v>
      </c>
      <c r="E307" s="130" t="s">
        <v>3</v>
      </c>
      <c r="F307" s="131">
        <f>F308</f>
        <v>3411000</v>
      </c>
      <c r="G307" s="131"/>
      <c r="I307" s="146">
        <v>2661000</v>
      </c>
      <c r="L307" s="146">
        <f t="shared" si="15"/>
        <v>-750000</v>
      </c>
      <c r="M307" s="146">
        <f t="shared" si="16"/>
        <v>0</v>
      </c>
    </row>
    <row r="308" spans="1:13" ht="15.75" outlineLevel="5">
      <c r="A308" s="129" t="s">
        <v>689</v>
      </c>
      <c r="B308" s="130" t="s">
        <v>339</v>
      </c>
      <c r="C308" s="130" t="s">
        <v>70</v>
      </c>
      <c r="D308" s="130" t="s">
        <v>165</v>
      </c>
      <c r="E308" s="130" t="s">
        <v>2</v>
      </c>
      <c r="F308" s="131">
        <f>Приложение_6!F730</f>
        <v>3411000</v>
      </c>
      <c r="G308" s="131"/>
      <c r="I308" s="146">
        <v>2661000</v>
      </c>
      <c r="L308" s="146">
        <f t="shared" si="15"/>
        <v>-750000</v>
      </c>
      <c r="M308" s="146">
        <f t="shared" si="16"/>
        <v>0</v>
      </c>
    </row>
    <row r="309" spans="1:13" ht="31.5" outlineLevel="2">
      <c r="A309" s="129" t="s">
        <v>576</v>
      </c>
      <c r="B309" s="130" t="s">
        <v>284</v>
      </c>
      <c r="C309" s="130" t="s">
        <v>1</v>
      </c>
      <c r="D309" s="130" t="s">
        <v>3</v>
      </c>
      <c r="E309" s="130" t="s">
        <v>3</v>
      </c>
      <c r="F309" s="131">
        <f>F310+F313+F316</f>
        <v>43300440.22</v>
      </c>
      <c r="G309" s="131">
        <f>G315</f>
        <v>544827.14</v>
      </c>
      <c r="I309" s="146">
        <v>43300440.22</v>
      </c>
      <c r="J309" s="146">
        <v>544827.14</v>
      </c>
      <c r="L309" s="146">
        <f t="shared" si="15"/>
        <v>0</v>
      </c>
      <c r="M309" s="146">
        <f t="shared" si="16"/>
        <v>0</v>
      </c>
    </row>
    <row r="310" spans="1:13" ht="126" outlineLevel="3">
      <c r="A310" s="129" t="s">
        <v>446</v>
      </c>
      <c r="B310" s="130" t="s">
        <v>285</v>
      </c>
      <c r="C310" s="130" t="s">
        <v>1</v>
      </c>
      <c r="D310" s="130" t="s">
        <v>3</v>
      </c>
      <c r="E310" s="130" t="s">
        <v>3</v>
      </c>
      <c r="F310" s="131">
        <f>F311</f>
        <v>41030262.86</v>
      </c>
      <c r="G310" s="131"/>
      <c r="I310" s="146">
        <v>41030262.86</v>
      </c>
      <c r="L310" s="146">
        <f t="shared" si="15"/>
        <v>0</v>
      </c>
      <c r="M310" s="146">
        <f t="shared" si="16"/>
        <v>0</v>
      </c>
    </row>
    <row r="311" spans="1:13" ht="78.75" outlineLevel="4">
      <c r="A311" s="129" t="s">
        <v>700</v>
      </c>
      <c r="B311" s="130" t="s">
        <v>285</v>
      </c>
      <c r="C311" s="130" t="s">
        <v>70</v>
      </c>
      <c r="D311" s="130" t="s">
        <v>3</v>
      </c>
      <c r="E311" s="130" t="s">
        <v>3</v>
      </c>
      <c r="F311" s="131">
        <f>F312</f>
        <v>41030262.86</v>
      </c>
      <c r="G311" s="131"/>
      <c r="I311" s="146">
        <v>41030262.86</v>
      </c>
      <c r="L311" s="146">
        <f t="shared" si="15"/>
        <v>0</v>
      </c>
      <c r="M311" s="146">
        <f t="shared" si="16"/>
        <v>0</v>
      </c>
    </row>
    <row r="312" spans="1:13" ht="31.5" outlineLevel="5">
      <c r="A312" s="129" t="s">
        <v>686</v>
      </c>
      <c r="B312" s="130" t="s">
        <v>285</v>
      </c>
      <c r="C312" s="130" t="s">
        <v>70</v>
      </c>
      <c r="D312" s="130" t="s">
        <v>242</v>
      </c>
      <c r="E312" s="130" t="s">
        <v>14</v>
      </c>
      <c r="F312" s="131">
        <f>Приложение_6!F617</f>
        <v>41030262.86</v>
      </c>
      <c r="G312" s="131"/>
      <c r="I312" s="146">
        <v>41030262.86</v>
      </c>
      <c r="L312" s="146">
        <f t="shared" si="15"/>
        <v>0</v>
      </c>
      <c r="M312" s="146">
        <f t="shared" si="16"/>
        <v>0</v>
      </c>
    </row>
    <row r="313" spans="1:13" ht="126" outlineLevel="3">
      <c r="A313" s="129" t="s">
        <v>468</v>
      </c>
      <c r="B313" s="130" t="s">
        <v>286</v>
      </c>
      <c r="C313" s="130" t="s">
        <v>1</v>
      </c>
      <c r="D313" s="130" t="s">
        <v>3</v>
      </c>
      <c r="E313" s="130" t="s">
        <v>3</v>
      </c>
      <c r="F313" s="131">
        <f>F314</f>
        <v>544827.14</v>
      </c>
      <c r="G313" s="131">
        <v>544827.14</v>
      </c>
      <c r="I313" s="146">
        <v>544827.14</v>
      </c>
      <c r="J313" s="146">
        <v>544827.14</v>
      </c>
      <c r="L313" s="146">
        <f t="shared" si="15"/>
        <v>0</v>
      </c>
      <c r="M313" s="146">
        <f t="shared" si="16"/>
        <v>0</v>
      </c>
    </row>
    <row r="314" spans="1:13" ht="78.75" outlineLevel="4">
      <c r="A314" s="129" t="s">
        <v>700</v>
      </c>
      <c r="B314" s="130" t="s">
        <v>286</v>
      </c>
      <c r="C314" s="130" t="s">
        <v>70</v>
      </c>
      <c r="D314" s="130" t="s">
        <v>3</v>
      </c>
      <c r="E314" s="130" t="s">
        <v>3</v>
      </c>
      <c r="F314" s="131">
        <f>F315</f>
        <v>544827.14</v>
      </c>
      <c r="G314" s="131">
        <v>544827.14</v>
      </c>
      <c r="I314" s="146">
        <v>544827.14</v>
      </c>
      <c r="J314" s="146">
        <v>544827.14</v>
      </c>
      <c r="L314" s="146">
        <f t="shared" si="15"/>
        <v>0</v>
      </c>
      <c r="M314" s="146">
        <f t="shared" si="16"/>
        <v>0</v>
      </c>
    </row>
    <row r="315" spans="1:13" ht="31.5" outlineLevel="5">
      <c r="A315" s="129" t="s">
        <v>686</v>
      </c>
      <c r="B315" s="130" t="s">
        <v>286</v>
      </c>
      <c r="C315" s="130" t="s">
        <v>70</v>
      </c>
      <c r="D315" s="130" t="s">
        <v>242</v>
      </c>
      <c r="E315" s="130" t="s">
        <v>14</v>
      </c>
      <c r="F315" s="131">
        <f>Приложение_6!F619</f>
        <v>544827.14</v>
      </c>
      <c r="G315" s="131">
        <v>544827.14</v>
      </c>
      <c r="I315" s="146">
        <v>544827.14</v>
      </c>
      <c r="J315" s="146">
        <v>544827.14</v>
      </c>
      <c r="L315" s="146">
        <f t="shared" si="15"/>
        <v>0</v>
      </c>
      <c r="M315" s="146">
        <f t="shared" si="16"/>
        <v>0</v>
      </c>
    </row>
    <row r="316" spans="1:13" ht="126" outlineLevel="3">
      <c r="A316" s="129" t="s">
        <v>468</v>
      </c>
      <c r="B316" s="130" t="s">
        <v>287</v>
      </c>
      <c r="C316" s="130" t="s">
        <v>1</v>
      </c>
      <c r="D316" s="130" t="s">
        <v>3</v>
      </c>
      <c r="E316" s="130" t="s">
        <v>3</v>
      </c>
      <c r="F316" s="131">
        <f>F317</f>
        <v>1725350.22</v>
      </c>
      <c r="G316" s="131"/>
      <c r="I316" s="146">
        <v>1725350.22</v>
      </c>
      <c r="L316" s="146">
        <f t="shared" si="15"/>
        <v>0</v>
      </c>
      <c r="M316" s="146">
        <f t="shared" si="16"/>
        <v>0</v>
      </c>
    </row>
    <row r="317" spans="1:13" ht="78.75" outlineLevel="4">
      <c r="A317" s="129" t="s">
        <v>700</v>
      </c>
      <c r="B317" s="130" t="s">
        <v>287</v>
      </c>
      <c r="C317" s="130" t="s">
        <v>70</v>
      </c>
      <c r="D317" s="130" t="s">
        <v>3</v>
      </c>
      <c r="E317" s="130" t="s">
        <v>3</v>
      </c>
      <c r="F317" s="131">
        <f>F318</f>
        <v>1725350.22</v>
      </c>
      <c r="G317" s="131"/>
      <c r="I317" s="146">
        <v>1725350.22</v>
      </c>
      <c r="L317" s="146">
        <f t="shared" si="15"/>
        <v>0</v>
      </c>
      <c r="M317" s="146">
        <f t="shared" si="16"/>
        <v>0</v>
      </c>
    </row>
    <row r="318" spans="1:13" ht="31.5" outlineLevel="5">
      <c r="A318" s="129" t="s">
        <v>686</v>
      </c>
      <c r="B318" s="130" t="s">
        <v>287</v>
      </c>
      <c r="C318" s="130" t="s">
        <v>70</v>
      </c>
      <c r="D318" s="130" t="s">
        <v>242</v>
      </c>
      <c r="E318" s="130" t="s">
        <v>14</v>
      </c>
      <c r="F318" s="131">
        <f>Приложение_6!F621</f>
        <v>1725350.22</v>
      </c>
      <c r="G318" s="131"/>
      <c r="I318" s="146">
        <v>1725350.22</v>
      </c>
      <c r="L318" s="146">
        <f t="shared" si="15"/>
        <v>0</v>
      </c>
      <c r="M318" s="146">
        <f t="shared" si="16"/>
        <v>0</v>
      </c>
    </row>
    <row r="319" spans="1:13" ht="63" outlineLevel="2">
      <c r="A319" s="129" t="s">
        <v>577</v>
      </c>
      <c r="B319" s="130" t="s">
        <v>288</v>
      </c>
      <c r="C319" s="130" t="s">
        <v>1</v>
      </c>
      <c r="D319" s="130" t="s">
        <v>3</v>
      </c>
      <c r="E319" s="130" t="s">
        <v>3</v>
      </c>
      <c r="F319" s="131">
        <f>F320+F323+F326</f>
        <v>20043383.910000004</v>
      </c>
      <c r="G319" s="131">
        <f>G325</f>
        <v>244777.42</v>
      </c>
      <c r="I319" s="146">
        <v>20043383.91</v>
      </c>
      <c r="J319" s="146">
        <v>244777.42</v>
      </c>
      <c r="L319" s="146">
        <f t="shared" si="15"/>
        <v>0</v>
      </c>
      <c r="M319" s="146">
        <f t="shared" si="16"/>
        <v>0</v>
      </c>
    </row>
    <row r="320" spans="1:13" ht="126" outlineLevel="3">
      <c r="A320" s="129" t="s">
        <v>446</v>
      </c>
      <c r="B320" s="130" t="s">
        <v>289</v>
      </c>
      <c r="C320" s="130" t="s">
        <v>1</v>
      </c>
      <c r="D320" s="130" t="s">
        <v>3</v>
      </c>
      <c r="E320" s="130" t="s">
        <v>3</v>
      </c>
      <c r="F320" s="131">
        <f>F321</f>
        <v>19023449.14</v>
      </c>
      <c r="G320" s="131"/>
      <c r="I320" s="146">
        <v>19023449.14</v>
      </c>
      <c r="L320" s="146">
        <f t="shared" si="15"/>
        <v>0</v>
      </c>
      <c r="M320" s="146">
        <f t="shared" si="16"/>
        <v>0</v>
      </c>
    </row>
    <row r="321" spans="1:13" ht="78.75" outlineLevel="4">
      <c r="A321" s="129" t="s">
        <v>700</v>
      </c>
      <c r="B321" s="130" t="s">
        <v>289</v>
      </c>
      <c r="C321" s="130" t="s">
        <v>70</v>
      </c>
      <c r="D321" s="130" t="s">
        <v>3</v>
      </c>
      <c r="E321" s="130" t="s">
        <v>3</v>
      </c>
      <c r="F321" s="131">
        <f>F322</f>
        <v>19023449.14</v>
      </c>
      <c r="G321" s="131"/>
      <c r="I321" s="146">
        <v>19023449.14</v>
      </c>
      <c r="L321" s="146">
        <f t="shared" si="15"/>
        <v>0</v>
      </c>
      <c r="M321" s="146">
        <f t="shared" si="16"/>
        <v>0</v>
      </c>
    </row>
    <row r="322" spans="1:13" ht="31.5" outlineLevel="5">
      <c r="A322" s="129" t="s">
        <v>686</v>
      </c>
      <c r="B322" s="130" t="s">
        <v>289</v>
      </c>
      <c r="C322" s="130" t="s">
        <v>70</v>
      </c>
      <c r="D322" s="130" t="s">
        <v>242</v>
      </c>
      <c r="E322" s="130" t="s">
        <v>14</v>
      </c>
      <c r="F322" s="131">
        <f>Приложение_6!F624</f>
        <v>19023449.14</v>
      </c>
      <c r="G322" s="131"/>
      <c r="I322" s="146">
        <v>19023449.14</v>
      </c>
      <c r="L322" s="146">
        <f t="shared" si="15"/>
        <v>0</v>
      </c>
      <c r="M322" s="146">
        <f t="shared" si="16"/>
        <v>0</v>
      </c>
    </row>
    <row r="323" spans="1:13" ht="126" outlineLevel="3">
      <c r="A323" s="129" t="s">
        <v>468</v>
      </c>
      <c r="B323" s="130" t="s">
        <v>290</v>
      </c>
      <c r="C323" s="130" t="s">
        <v>1</v>
      </c>
      <c r="D323" s="130" t="s">
        <v>3</v>
      </c>
      <c r="E323" s="130" t="s">
        <v>3</v>
      </c>
      <c r="F323" s="131">
        <f>F324</f>
        <v>244777.42</v>
      </c>
      <c r="G323" s="131">
        <f>G324</f>
        <v>244777.42</v>
      </c>
      <c r="I323" s="146">
        <v>244777.42</v>
      </c>
      <c r="J323" s="146">
        <v>244777.42</v>
      </c>
      <c r="L323" s="146">
        <f t="shared" si="15"/>
        <v>0</v>
      </c>
      <c r="M323" s="146">
        <f t="shared" si="16"/>
        <v>0</v>
      </c>
    </row>
    <row r="324" spans="1:13" ht="78.75" outlineLevel="4">
      <c r="A324" s="129" t="s">
        <v>700</v>
      </c>
      <c r="B324" s="130" t="s">
        <v>290</v>
      </c>
      <c r="C324" s="130" t="s">
        <v>70</v>
      </c>
      <c r="D324" s="130" t="s">
        <v>3</v>
      </c>
      <c r="E324" s="130" t="s">
        <v>3</v>
      </c>
      <c r="F324" s="131">
        <f>F325</f>
        <v>244777.42</v>
      </c>
      <c r="G324" s="131">
        <f>G325</f>
        <v>244777.42</v>
      </c>
      <c r="I324" s="146">
        <v>244777.42</v>
      </c>
      <c r="J324" s="146">
        <v>244777.42</v>
      </c>
      <c r="L324" s="146">
        <f t="shared" si="15"/>
        <v>0</v>
      </c>
      <c r="M324" s="146">
        <f t="shared" si="16"/>
        <v>0</v>
      </c>
    </row>
    <row r="325" spans="1:13" ht="31.5" outlineLevel="5">
      <c r="A325" s="129" t="s">
        <v>686</v>
      </c>
      <c r="B325" s="130" t="s">
        <v>290</v>
      </c>
      <c r="C325" s="130" t="s">
        <v>70</v>
      </c>
      <c r="D325" s="130" t="s">
        <v>242</v>
      </c>
      <c r="E325" s="130" t="s">
        <v>14</v>
      </c>
      <c r="F325" s="131">
        <f>Приложение_6!F626</f>
        <v>244777.42</v>
      </c>
      <c r="G325" s="131">
        <f>F325</f>
        <v>244777.42</v>
      </c>
      <c r="I325" s="146">
        <v>244777.42</v>
      </c>
      <c r="J325" s="146">
        <v>244777.42</v>
      </c>
      <c r="L325" s="146">
        <f t="shared" si="15"/>
        <v>0</v>
      </c>
      <c r="M325" s="146">
        <f t="shared" si="16"/>
        <v>0</v>
      </c>
    </row>
    <row r="326" spans="1:13" ht="126" outlineLevel="3">
      <c r="A326" s="129" t="s">
        <v>468</v>
      </c>
      <c r="B326" s="130" t="s">
        <v>291</v>
      </c>
      <c r="C326" s="130" t="s">
        <v>1</v>
      </c>
      <c r="D326" s="130" t="s">
        <v>3</v>
      </c>
      <c r="E326" s="130" t="s">
        <v>3</v>
      </c>
      <c r="F326" s="131">
        <f>F327</f>
        <v>775157.35</v>
      </c>
      <c r="G326" s="131"/>
      <c r="I326" s="146">
        <v>775157.35</v>
      </c>
      <c r="L326" s="146">
        <f t="shared" si="15"/>
        <v>0</v>
      </c>
      <c r="M326" s="146">
        <f t="shared" si="16"/>
        <v>0</v>
      </c>
    </row>
    <row r="327" spans="1:13" ht="78.75" outlineLevel="4">
      <c r="A327" s="129" t="s">
        <v>700</v>
      </c>
      <c r="B327" s="130" t="s">
        <v>291</v>
      </c>
      <c r="C327" s="130" t="s">
        <v>70</v>
      </c>
      <c r="D327" s="130" t="s">
        <v>3</v>
      </c>
      <c r="E327" s="130" t="s">
        <v>3</v>
      </c>
      <c r="F327" s="131">
        <f>F328</f>
        <v>775157.35</v>
      </c>
      <c r="G327" s="131"/>
      <c r="I327" s="146">
        <v>775157.35</v>
      </c>
      <c r="L327" s="146">
        <f t="shared" si="15"/>
        <v>0</v>
      </c>
      <c r="M327" s="146">
        <f t="shared" si="16"/>
        <v>0</v>
      </c>
    </row>
    <row r="328" spans="1:13" ht="31.5" outlineLevel="5">
      <c r="A328" s="129" t="s">
        <v>686</v>
      </c>
      <c r="B328" s="130" t="s">
        <v>291</v>
      </c>
      <c r="C328" s="130" t="s">
        <v>70</v>
      </c>
      <c r="D328" s="130" t="s">
        <v>242</v>
      </c>
      <c r="E328" s="130" t="s">
        <v>14</v>
      </c>
      <c r="F328" s="131">
        <f>Приложение_6!F628</f>
        <v>775157.35</v>
      </c>
      <c r="G328" s="131"/>
      <c r="I328" s="146">
        <v>775157.35</v>
      </c>
      <c r="L328" s="146">
        <f t="shared" si="15"/>
        <v>0</v>
      </c>
      <c r="M328" s="146">
        <f t="shared" si="16"/>
        <v>0</v>
      </c>
    </row>
    <row r="329" spans="1:13" ht="31.5" outlineLevel="2">
      <c r="A329" s="129" t="s">
        <v>566</v>
      </c>
      <c r="B329" s="130" t="s">
        <v>292</v>
      </c>
      <c r="C329" s="130" t="s">
        <v>1</v>
      </c>
      <c r="D329" s="130" t="s">
        <v>3</v>
      </c>
      <c r="E329" s="130" t="s">
        <v>3</v>
      </c>
      <c r="F329" s="131">
        <f>F330</f>
        <v>1032524</v>
      </c>
      <c r="G329" s="131"/>
      <c r="I329" s="146">
        <v>1032524</v>
      </c>
      <c r="L329" s="146">
        <f t="shared" si="15"/>
        <v>0</v>
      </c>
      <c r="M329" s="146">
        <f t="shared" si="16"/>
        <v>0</v>
      </c>
    </row>
    <row r="330" spans="1:13" ht="126" outlineLevel="3">
      <c r="A330" s="129" t="s">
        <v>435</v>
      </c>
      <c r="B330" s="130" t="s">
        <v>293</v>
      </c>
      <c r="C330" s="130" t="s">
        <v>1</v>
      </c>
      <c r="D330" s="130" t="s">
        <v>3</v>
      </c>
      <c r="E330" s="130" t="s">
        <v>3</v>
      </c>
      <c r="F330" s="131">
        <f>F331</f>
        <v>1032524</v>
      </c>
      <c r="G330" s="131"/>
      <c r="I330" s="146">
        <v>1032524</v>
      </c>
      <c r="L330" s="146">
        <f t="shared" si="15"/>
        <v>0</v>
      </c>
      <c r="M330" s="146">
        <f t="shared" si="16"/>
        <v>0</v>
      </c>
    </row>
    <row r="331" spans="1:13" ht="78.75" outlineLevel="4">
      <c r="A331" s="129" t="s">
        <v>700</v>
      </c>
      <c r="B331" s="130" t="s">
        <v>293</v>
      </c>
      <c r="C331" s="130" t="s">
        <v>70</v>
      </c>
      <c r="D331" s="130" t="s">
        <v>3</v>
      </c>
      <c r="E331" s="130" t="s">
        <v>3</v>
      </c>
      <c r="F331" s="131">
        <f>F332</f>
        <v>1032524</v>
      </c>
      <c r="G331" s="131"/>
      <c r="I331" s="146">
        <v>1032524</v>
      </c>
      <c r="L331" s="146">
        <f t="shared" si="15"/>
        <v>0</v>
      </c>
      <c r="M331" s="146">
        <f t="shared" si="16"/>
        <v>0</v>
      </c>
    </row>
    <row r="332" spans="1:13" ht="31.5" outlineLevel="5">
      <c r="A332" s="129" t="s">
        <v>686</v>
      </c>
      <c r="B332" s="130" t="s">
        <v>293</v>
      </c>
      <c r="C332" s="130" t="s">
        <v>70</v>
      </c>
      <c r="D332" s="130" t="s">
        <v>242</v>
      </c>
      <c r="E332" s="130" t="s">
        <v>14</v>
      </c>
      <c r="F332" s="131">
        <f>Приложение_6!F631</f>
        <v>1032524</v>
      </c>
      <c r="G332" s="131"/>
      <c r="I332" s="146">
        <v>1032524</v>
      </c>
      <c r="L332" s="146">
        <f t="shared" si="15"/>
        <v>0</v>
      </c>
      <c r="M332" s="146">
        <f t="shared" si="16"/>
        <v>0</v>
      </c>
    </row>
    <row r="333" spans="1:13" ht="78.75" outlineLevel="2">
      <c r="A333" s="129" t="s">
        <v>594</v>
      </c>
      <c r="B333" s="130" t="s">
        <v>340</v>
      </c>
      <c r="C333" s="130" t="s">
        <v>1</v>
      </c>
      <c r="D333" s="130" t="s">
        <v>3</v>
      </c>
      <c r="E333" s="130" t="s">
        <v>3</v>
      </c>
      <c r="F333" s="131">
        <f>F334+F337+F340</f>
        <v>116631059.71000001</v>
      </c>
      <c r="G333" s="131">
        <f>G339</f>
        <v>11540400.52</v>
      </c>
      <c r="I333" s="146">
        <v>116631059.71</v>
      </c>
      <c r="J333" s="146">
        <v>11540400.52</v>
      </c>
      <c r="L333" s="146">
        <f t="shared" si="15"/>
        <v>0</v>
      </c>
      <c r="M333" s="146">
        <f t="shared" si="16"/>
        <v>0</v>
      </c>
    </row>
    <row r="334" spans="1:13" ht="126" outlineLevel="3">
      <c r="A334" s="129" t="s">
        <v>446</v>
      </c>
      <c r="B334" s="130" t="s">
        <v>341</v>
      </c>
      <c r="C334" s="130" t="s">
        <v>1</v>
      </c>
      <c r="D334" s="130" t="s">
        <v>3</v>
      </c>
      <c r="E334" s="130" t="s">
        <v>3</v>
      </c>
      <c r="F334" s="131">
        <f>F335</f>
        <v>98897170.43</v>
      </c>
      <c r="G334" s="131"/>
      <c r="I334" s="146">
        <v>98897170.43</v>
      </c>
      <c r="L334" s="146">
        <f t="shared" si="15"/>
        <v>0</v>
      </c>
      <c r="M334" s="146">
        <f t="shared" si="16"/>
        <v>0</v>
      </c>
    </row>
    <row r="335" spans="1:13" ht="78.75" outlineLevel="4">
      <c r="A335" s="129" t="s">
        <v>700</v>
      </c>
      <c r="B335" s="130" t="s">
        <v>341</v>
      </c>
      <c r="C335" s="130" t="s">
        <v>70</v>
      </c>
      <c r="D335" s="130" t="s">
        <v>3</v>
      </c>
      <c r="E335" s="130" t="s">
        <v>3</v>
      </c>
      <c r="F335" s="131">
        <f>F336</f>
        <v>98897170.43</v>
      </c>
      <c r="G335" s="131"/>
      <c r="I335" s="146">
        <v>98897170.43</v>
      </c>
      <c r="L335" s="146">
        <f t="shared" si="15"/>
        <v>0</v>
      </c>
      <c r="M335" s="146">
        <f t="shared" si="16"/>
        <v>0</v>
      </c>
    </row>
    <row r="336" spans="1:13" ht="15.75" outlineLevel="5">
      <c r="A336" s="129" t="s">
        <v>689</v>
      </c>
      <c r="B336" s="130" t="s">
        <v>341</v>
      </c>
      <c r="C336" s="130" t="s">
        <v>70</v>
      </c>
      <c r="D336" s="130" t="s">
        <v>165</v>
      </c>
      <c r="E336" s="130" t="s">
        <v>2</v>
      </c>
      <c r="F336" s="131">
        <f>Приложение_6!F733</f>
        <v>98897170.43</v>
      </c>
      <c r="G336" s="131"/>
      <c r="I336" s="146">
        <v>98897170.43</v>
      </c>
      <c r="L336" s="146">
        <f t="shared" si="15"/>
        <v>0</v>
      </c>
      <c r="M336" s="146">
        <f t="shared" si="16"/>
        <v>0</v>
      </c>
    </row>
    <row r="337" spans="1:13" ht="126" outlineLevel="3">
      <c r="A337" s="129" t="s">
        <v>468</v>
      </c>
      <c r="B337" s="130" t="s">
        <v>342</v>
      </c>
      <c r="C337" s="130" t="s">
        <v>1</v>
      </c>
      <c r="D337" s="130" t="s">
        <v>3</v>
      </c>
      <c r="E337" s="130" t="s">
        <v>3</v>
      </c>
      <c r="F337" s="131">
        <f>F338</f>
        <v>11540400.52</v>
      </c>
      <c r="G337" s="131">
        <f>G338</f>
        <v>11540400.52</v>
      </c>
      <c r="I337" s="146">
        <v>11540400.52</v>
      </c>
      <c r="J337" s="146">
        <v>11540400.52</v>
      </c>
      <c r="L337" s="146">
        <f t="shared" si="15"/>
        <v>0</v>
      </c>
      <c r="M337" s="146">
        <f t="shared" si="16"/>
        <v>0</v>
      </c>
    </row>
    <row r="338" spans="1:13" ht="78.75" outlineLevel="4">
      <c r="A338" s="129" t="s">
        <v>700</v>
      </c>
      <c r="B338" s="130" t="s">
        <v>342</v>
      </c>
      <c r="C338" s="130" t="s">
        <v>70</v>
      </c>
      <c r="D338" s="130" t="s">
        <v>3</v>
      </c>
      <c r="E338" s="130" t="s">
        <v>3</v>
      </c>
      <c r="F338" s="131">
        <f>F339</f>
        <v>11540400.52</v>
      </c>
      <c r="G338" s="131">
        <f>G339</f>
        <v>11540400.52</v>
      </c>
      <c r="I338" s="146">
        <v>11540400.52</v>
      </c>
      <c r="J338" s="146">
        <v>11540400.52</v>
      </c>
      <c r="L338" s="146">
        <f t="shared" si="15"/>
        <v>0</v>
      </c>
      <c r="M338" s="146">
        <f t="shared" si="16"/>
        <v>0</v>
      </c>
    </row>
    <row r="339" spans="1:13" ht="15.75" outlineLevel="5">
      <c r="A339" s="129" t="s">
        <v>689</v>
      </c>
      <c r="B339" s="130" t="s">
        <v>342</v>
      </c>
      <c r="C339" s="130" t="s">
        <v>70</v>
      </c>
      <c r="D339" s="130" t="s">
        <v>165</v>
      </c>
      <c r="E339" s="130" t="s">
        <v>2</v>
      </c>
      <c r="F339" s="131">
        <f>Приложение_6!F735</f>
        <v>11540400.52</v>
      </c>
      <c r="G339" s="131">
        <f>F339</f>
        <v>11540400.52</v>
      </c>
      <c r="I339" s="146">
        <v>11540400.52</v>
      </c>
      <c r="J339" s="146">
        <v>11540400.52</v>
      </c>
      <c r="L339" s="146">
        <f t="shared" si="15"/>
        <v>0</v>
      </c>
      <c r="M339" s="146">
        <f t="shared" si="16"/>
        <v>0</v>
      </c>
    </row>
    <row r="340" spans="1:13" ht="126" outlineLevel="3">
      <c r="A340" s="129" t="s">
        <v>468</v>
      </c>
      <c r="B340" s="130" t="s">
        <v>343</v>
      </c>
      <c r="C340" s="130" t="s">
        <v>1</v>
      </c>
      <c r="D340" s="130" t="s">
        <v>3</v>
      </c>
      <c r="E340" s="130" t="s">
        <v>3</v>
      </c>
      <c r="F340" s="131">
        <f>F341</f>
        <v>6193488.76</v>
      </c>
      <c r="G340" s="131"/>
      <c r="I340" s="146">
        <v>6193488.76</v>
      </c>
      <c r="L340" s="146">
        <f t="shared" si="15"/>
        <v>0</v>
      </c>
      <c r="M340" s="146">
        <f t="shared" si="16"/>
        <v>0</v>
      </c>
    </row>
    <row r="341" spans="1:13" ht="78.75" outlineLevel="4">
      <c r="A341" s="129" t="s">
        <v>700</v>
      </c>
      <c r="B341" s="130" t="s">
        <v>343</v>
      </c>
      <c r="C341" s="130" t="s">
        <v>70</v>
      </c>
      <c r="D341" s="130" t="s">
        <v>3</v>
      </c>
      <c r="E341" s="130" t="s">
        <v>3</v>
      </c>
      <c r="F341" s="131">
        <f>F342</f>
        <v>6193488.76</v>
      </c>
      <c r="G341" s="131"/>
      <c r="I341" s="146">
        <v>6193488.76</v>
      </c>
      <c r="L341" s="146">
        <f t="shared" si="15"/>
        <v>0</v>
      </c>
      <c r="M341" s="146">
        <f t="shared" si="16"/>
        <v>0</v>
      </c>
    </row>
    <row r="342" spans="1:13" ht="15.75" outlineLevel="5">
      <c r="A342" s="129" t="s">
        <v>689</v>
      </c>
      <c r="B342" s="130" t="s">
        <v>343</v>
      </c>
      <c r="C342" s="130" t="s">
        <v>70</v>
      </c>
      <c r="D342" s="130" t="s">
        <v>165</v>
      </c>
      <c r="E342" s="130" t="s">
        <v>2</v>
      </c>
      <c r="F342" s="131">
        <f>Приложение_6!F737</f>
        <v>6193488.76</v>
      </c>
      <c r="G342" s="131"/>
      <c r="I342" s="146">
        <v>6193488.76</v>
      </c>
      <c r="L342" s="146">
        <f t="shared" si="15"/>
        <v>0</v>
      </c>
      <c r="M342" s="146">
        <f t="shared" si="16"/>
        <v>0</v>
      </c>
    </row>
    <row r="343" spans="1:13" ht="31.5" outlineLevel="2">
      <c r="A343" s="129" t="s">
        <v>566</v>
      </c>
      <c r="B343" s="130" t="s">
        <v>344</v>
      </c>
      <c r="C343" s="130" t="s">
        <v>1</v>
      </c>
      <c r="D343" s="130" t="s">
        <v>3</v>
      </c>
      <c r="E343" s="130" t="s">
        <v>3</v>
      </c>
      <c r="F343" s="131">
        <f>F344+F347+F350</f>
        <v>1745018</v>
      </c>
      <c r="G343" s="131">
        <f>G349+G352</f>
        <v>493936</v>
      </c>
      <c r="I343" s="146">
        <v>1745018</v>
      </c>
      <c r="J343" s="146">
        <v>493936</v>
      </c>
      <c r="L343" s="146">
        <f t="shared" si="15"/>
        <v>0</v>
      </c>
      <c r="M343" s="146">
        <f t="shared" si="16"/>
        <v>0</v>
      </c>
    </row>
    <row r="344" spans="1:13" ht="126" outlineLevel="3">
      <c r="A344" s="129" t="s">
        <v>435</v>
      </c>
      <c r="B344" s="130" t="s">
        <v>345</v>
      </c>
      <c r="C344" s="130" t="s">
        <v>1</v>
      </c>
      <c r="D344" s="130" t="s">
        <v>3</v>
      </c>
      <c r="E344" s="130" t="s">
        <v>3</v>
      </c>
      <c r="F344" s="131">
        <f>F345</f>
        <v>1251082</v>
      </c>
      <c r="G344" s="131"/>
      <c r="I344" s="146">
        <v>1251082</v>
      </c>
      <c r="L344" s="146">
        <f t="shared" si="15"/>
        <v>0</v>
      </c>
      <c r="M344" s="146">
        <f t="shared" si="16"/>
        <v>0</v>
      </c>
    </row>
    <row r="345" spans="1:13" ht="78.75" outlineLevel="4">
      <c r="A345" s="129" t="s">
        <v>700</v>
      </c>
      <c r="B345" s="130" t="s">
        <v>345</v>
      </c>
      <c r="C345" s="130" t="s">
        <v>70</v>
      </c>
      <c r="D345" s="130" t="s">
        <v>3</v>
      </c>
      <c r="E345" s="130" t="s">
        <v>3</v>
      </c>
      <c r="F345" s="131">
        <f>F346</f>
        <v>1251082</v>
      </c>
      <c r="G345" s="131"/>
      <c r="I345" s="146">
        <v>1251082</v>
      </c>
      <c r="L345" s="146">
        <f aca="true" t="shared" si="17" ref="L345:L408">I345-F345</f>
        <v>0</v>
      </c>
      <c r="M345" s="146">
        <f aca="true" t="shared" si="18" ref="M345:M408">J345-G345</f>
        <v>0</v>
      </c>
    </row>
    <row r="346" spans="1:13" ht="15.75" outlineLevel="5">
      <c r="A346" s="129" t="s">
        <v>689</v>
      </c>
      <c r="B346" s="130" t="s">
        <v>345</v>
      </c>
      <c r="C346" s="130" t="s">
        <v>70</v>
      </c>
      <c r="D346" s="130" t="s">
        <v>165</v>
      </c>
      <c r="E346" s="130" t="s">
        <v>2</v>
      </c>
      <c r="F346" s="131">
        <f>Приложение_6!F740</f>
        <v>1251082</v>
      </c>
      <c r="G346" s="131"/>
      <c r="I346" s="146">
        <v>1251082</v>
      </c>
      <c r="L346" s="146">
        <f t="shared" si="17"/>
        <v>0</v>
      </c>
      <c r="M346" s="146">
        <f t="shared" si="18"/>
        <v>0</v>
      </c>
    </row>
    <row r="347" spans="1:13" ht="157.5" outlineLevel="3">
      <c r="A347" s="129" t="s">
        <v>476</v>
      </c>
      <c r="B347" s="130" t="s">
        <v>387</v>
      </c>
      <c r="C347" s="130" t="s">
        <v>1</v>
      </c>
      <c r="D347" s="130" t="s">
        <v>3</v>
      </c>
      <c r="E347" s="130" t="s">
        <v>3</v>
      </c>
      <c r="F347" s="131">
        <f>F348</f>
        <v>5536</v>
      </c>
      <c r="G347" s="131">
        <f>G348</f>
        <v>5536</v>
      </c>
      <c r="I347" s="146">
        <v>5536</v>
      </c>
      <c r="J347" s="146">
        <v>5536</v>
      </c>
      <c r="L347" s="146">
        <f t="shared" si="17"/>
        <v>0</v>
      </c>
      <c r="M347" s="146">
        <f t="shared" si="18"/>
        <v>0</v>
      </c>
    </row>
    <row r="348" spans="1:13" ht="78.75" outlineLevel="4">
      <c r="A348" s="129" t="s">
        <v>700</v>
      </c>
      <c r="B348" s="130" t="s">
        <v>387</v>
      </c>
      <c r="C348" s="130" t="s">
        <v>70</v>
      </c>
      <c r="D348" s="130" t="s">
        <v>3</v>
      </c>
      <c r="E348" s="130" t="s">
        <v>3</v>
      </c>
      <c r="F348" s="131">
        <f>F349</f>
        <v>5536</v>
      </c>
      <c r="G348" s="131">
        <f>G349</f>
        <v>5536</v>
      </c>
      <c r="I348" s="146">
        <v>5536</v>
      </c>
      <c r="J348" s="146">
        <v>5536</v>
      </c>
      <c r="L348" s="146">
        <f t="shared" si="17"/>
        <v>0</v>
      </c>
      <c r="M348" s="146">
        <f t="shared" si="18"/>
        <v>0</v>
      </c>
    </row>
    <row r="349" spans="1:13" ht="31.5" outlineLevel="5">
      <c r="A349" s="129" t="s">
        <v>691</v>
      </c>
      <c r="B349" s="130" t="s">
        <v>387</v>
      </c>
      <c r="C349" s="130" t="s">
        <v>70</v>
      </c>
      <c r="D349" s="130" t="s">
        <v>187</v>
      </c>
      <c r="E349" s="130" t="s">
        <v>14</v>
      </c>
      <c r="F349" s="131">
        <f>Приложение_6!F826</f>
        <v>5536</v>
      </c>
      <c r="G349" s="131">
        <f>F349</f>
        <v>5536</v>
      </c>
      <c r="I349" s="146">
        <v>5536</v>
      </c>
      <c r="J349" s="146">
        <v>5536</v>
      </c>
      <c r="L349" s="146">
        <f t="shared" si="17"/>
        <v>0</v>
      </c>
      <c r="M349" s="146">
        <f t="shared" si="18"/>
        <v>0</v>
      </c>
    </row>
    <row r="350" spans="1:13" ht="141.75" customHeight="1" outlineLevel="3">
      <c r="A350" s="129" t="s">
        <v>477</v>
      </c>
      <c r="B350" s="130" t="s">
        <v>388</v>
      </c>
      <c r="C350" s="130" t="s">
        <v>1</v>
      </c>
      <c r="D350" s="130" t="s">
        <v>3</v>
      </c>
      <c r="E350" s="130" t="s">
        <v>3</v>
      </c>
      <c r="F350" s="131">
        <f>F351</f>
        <v>488400</v>
      </c>
      <c r="G350" s="131">
        <f>G351</f>
        <v>488400</v>
      </c>
      <c r="I350" s="146">
        <v>488400</v>
      </c>
      <c r="J350" s="146">
        <v>488400</v>
      </c>
      <c r="L350" s="146">
        <f t="shared" si="17"/>
        <v>0</v>
      </c>
      <c r="M350" s="146">
        <f t="shared" si="18"/>
        <v>0</v>
      </c>
    </row>
    <row r="351" spans="1:13" ht="78.75" outlineLevel="4">
      <c r="A351" s="129" t="s">
        <v>700</v>
      </c>
      <c r="B351" s="130" t="s">
        <v>388</v>
      </c>
      <c r="C351" s="130" t="s">
        <v>70</v>
      </c>
      <c r="D351" s="130" t="s">
        <v>3</v>
      </c>
      <c r="E351" s="130" t="s">
        <v>3</v>
      </c>
      <c r="F351" s="131">
        <f>F352</f>
        <v>488400</v>
      </c>
      <c r="G351" s="131">
        <f>G352</f>
        <v>488400</v>
      </c>
      <c r="I351" s="146">
        <v>488400</v>
      </c>
      <c r="J351" s="146">
        <v>488400</v>
      </c>
      <c r="L351" s="146">
        <f t="shared" si="17"/>
        <v>0</v>
      </c>
      <c r="M351" s="146">
        <f t="shared" si="18"/>
        <v>0</v>
      </c>
    </row>
    <row r="352" spans="1:13" ht="31.5" outlineLevel="5">
      <c r="A352" s="129" t="s">
        <v>691</v>
      </c>
      <c r="B352" s="130" t="s">
        <v>388</v>
      </c>
      <c r="C352" s="130" t="s">
        <v>70</v>
      </c>
      <c r="D352" s="130" t="s">
        <v>187</v>
      </c>
      <c r="E352" s="130" t="s">
        <v>14</v>
      </c>
      <c r="F352" s="131">
        <f>Приложение_6!F828</f>
        <v>488400</v>
      </c>
      <c r="G352" s="131">
        <f>F352</f>
        <v>488400</v>
      </c>
      <c r="I352" s="146">
        <v>488400</v>
      </c>
      <c r="J352" s="146">
        <v>488400</v>
      </c>
      <c r="L352" s="146">
        <f t="shared" si="17"/>
        <v>0</v>
      </c>
      <c r="M352" s="146">
        <f t="shared" si="18"/>
        <v>0</v>
      </c>
    </row>
    <row r="353" spans="1:13" ht="47.25" outlineLevel="1">
      <c r="A353" s="136" t="s">
        <v>654</v>
      </c>
      <c r="B353" s="137" t="s">
        <v>346</v>
      </c>
      <c r="C353" s="137" t="s">
        <v>1</v>
      </c>
      <c r="D353" s="137" t="s">
        <v>3</v>
      </c>
      <c r="E353" s="137" t="s">
        <v>3</v>
      </c>
      <c r="F353" s="138">
        <f>F354+F364+F374+F378+F382</f>
        <v>55133748.43</v>
      </c>
      <c r="G353" s="138"/>
      <c r="I353" s="146">
        <v>55133748.43</v>
      </c>
      <c r="L353" s="146">
        <f t="shared" si="17"/>
        <v>0</v>
      </c>
      <c r="M353" s="146">
        <f t="shared" si="18"/>
        <v>0</v>
      </c>
    </row>
    <row r="354" spans="1:13" ht="78.75" outlineLevel="2">
      <c r="A354" s="129" t="s">
        <v>595</v>
      </c>
      <c r="B354" s="130" t="s">
        <v>347</v>
      </c>
      <c r="C354" s="130" t="s">
        <v>1</v>
      </c>
      <c r="D354" s="130" t="s">
        <v>3</v>
      </c>
      <c r="E354" s="130" t="s">
        <v>3</v>
      </c>
      <c r="F354" s="131">
        <f>F355+F358+F361</f>
        <v>44562339.87</v>
      </c>
      <c r="G354" s="131">
        <f>G360</f>
        <v>5135772.78</v>
      </c>
      <c r="I354" s="146">
        <v>44562339.87</v>
      </c>
      <c r="J354" s="146">
        <v>5135772.78</v>
      </c>
      <c r="L354" s="146">
        <f t="shared" si="17"/>
        <v>0</v>
      </c>
      <c r="M354" s="146">
        <f t="shared" si="18"/>
        <v>0</v>
      </c>
    </row>
    <row r="355" spans="1:13" ht="126" outlineLevel="3">
      <c r="A355" s="129" t="s">
        <v>446</v>
      </c>
      <c r="B355" s="130" t="s">
        <v>348</v>
      </c>
      <c r="C355" s="130" t="s">
        <v>1</v>
      </c>
      <c r="D355" s="130" t="s">
        <v>3</v>
      </c>
      <c r="E355" s="130" t="s">
        <v>3</v>
      </c>
      <c r="F355" s="131">
        <f>F356</f>
        <v>37937563.69</v>
      </c>
      <c r="G355" s="131"/>
      <c r="I355" s="146">
        <v>37937563.69</v>
      </c>
      <c r="L355" s="146">
        <f t="shared" si="17"/>
        <v>0</v>
      </c>
      <c r="M355" s="146">
        <f t="shared" si="18"/>
        <v>0</v>
      </c>
    </row>
    <row r="356" spans="1:13" ht="78.75" outlineLevel="4">
      <c r="A356" s="129" t="s">
        <v>700</v>
      </c>
      <c r="B356" s="130" t="s">
        <v>348</v>
      </c>
      <c r="C356" s="130" t="s">
        <v>70</v>
      </c>
      <c r="D356" s="130" t="s">
        <v>3</v>
      </c>
      <c r="E356" s="130" t="s">
        <v>3</v>
      </c>
      <c r="F356" s="131">
        <f>F357</f>
        <v>37937563.69</v>
      </c>
      <c r="G356" s="131"/>
      <c r="I356" s="146">
        <v>37937563.69</v>
      </c>
      <c r="L356" s="146">
        <f t="shared" si="17"/>
        <v>0</v>
      </c>
      <c r="M356" s="146">
        <f t="shared" si="18"/>
        <v>0</v>
      </c>
    </row>
    <row r="357" spans="1:13" ht="15.75" outlineLevel="5">
      <c r="A357" s="129" t="s">
        <v>689</v>
      </c>
      <c r="B357" s="130" t="s">
        <v>348</v>
      </c>
      <c r="C357" s="130" t="s">
        <v>70</v>
      </c>
      <c r="D357" s="130" t="s">
        <v>165</v>
      </c>
      <c r="E357" s="130" t="s">
        <v>2</v>
      </c>
      <c r="F357" s="131">
        <f>Приложение_6!F744</f>
        <v>37937563.69</v>
      </c>
      <c r="G357" s="131"/>
      <c r="I357" s="146">
        <v>37937563.69</v>
      </c>
      <c r="L357" s="146">
        <f t="shared" si="17"/>
        <v>0</v>
      </c>
      <c r="M357" s="146">
        <f t="shared" si="18"/>
        <v>0</v>
      </c>
    </row>
    <row r="358" spans="1:13" ht="126" outlineLevel="3">
      <c r="A358" s="129" t="s">
        <v>468</v>
      </c>
      <c r="B358" s="130" t="s">
        <v>349</v>
      </c>
      <c r="C358" s="130" t="s">
        <v>1</v>
      </c>
      <c r="D358" s="130" t="s">
        <v>3</v>
      </c>
      <c r="E358" s="130" t="s">
        <v>3</v>
      </c>
      <c r="F358" s="131">
        <f>F359</f>
        <v>5135772.78</v>
      </c>
      <c r="G358" s="131">
        <f>G359</f>
        <v>5135772.78</v>
      </c>
      <c r="I358" s="146">
        <v>5135772.78</v>
      </c>
      <c r="J358" s="146">
        <v>5135772.78</v>
      </c>
      <c r="L358" s="146">
        <f t="shared" si="17"/>
        <v>0</v>
      </c>
      <c r="M358" s="146">
        <f t="shared" si="18"/>
        <v>0</v>
      </c>
    </row>
    <row r="359" spans="1:13" ht="78.75" outlineLevel="4">
      <c r="A359" s="129" t="s">
        <v>700</v>
      </c>
      <c r="B359" s="130" t="s">
        <v>349</v>
      </c>
      <c r="C359" s="130" t="s">
        <v>70</v>
      </c>
      <c r="D359" s="130" t="s">
        <v>3</v>
      </c>
      <c r="E359" s="130" t="s">
        <v>3</v>
      </c>
      <c r="F359" s="131">
        <f>F360</f>
        <v>5135772.78</v>
      </c>
      <c r="G359" s="131">
        <f>G360</f>
        <v>5135772.78</v>
      </c>
      <c r="I359" s="146">
        <v>5135772.78</v>
      </c>
      <c r="J359" s="146">
        <v>5135772.78</v>
      </c>
      <c r="L359" s="146">
        <f t="shared" si="17"/>
        <v>0</v>
      </c>
      <c r="M359" s="146">
        <f t="shared" si="18"/>
        <v>0</v>
      </c>
    </row>
    <row r="360" spans="1:13" ht="15.75" outlineLevel="5">
      <c r="A360" s="129" t="s">
        <v>689</v>
      </c>
      <c r="B360" s="130" t="s">
        <v>349</v>
      </c>
      <c r="C360" s="130" t="s">
        <v>70</v>
      </c>
      <c r="D360" s="130" t="s">
        <v>165</v>
      </c>
      <c r="E360" s="130" t="s">
        <v>2</v>
      </c>
      <c r="F360" s="131">
        <f>Приложение_6!F746</f>
        <v>5135772.78</v>
      </c>
      <c r="G360" s="131">
        <f>F360</f>
        <v>5135772.78</v>
      </c>
      <c r="I360" s="146">
        <v>5135772.78</v>
      </c>
      <c r="J360" s="146">
        <v>5135772.78</v>
      </c>
      <c r="L360" s="146">
        <f t="shared" si="17"/>
        <v>0</v>
      </c>
      <c r="M360" s="146">
        <f t="shared" si="18"/>
        <v>0</v>
      </c>
    </row>
    <row r="361" spans="1:13" ht="126" outlineLevel="3">
      <c r="A361" s="129" t="s">
        <v>468</v>
      </c>
      <c r="B361" s="130" t="s">
        <v>350</v>
      </c>
      <c r="C361" s="130" t="s">
        <v>1</v>
      </c>
      <c r="D361" s="130" t="s">
        <v>3</v>
      </c>
      <c r="E361" s="130" t="s">
        <v>3</v>
      </c>
      <c r="F361" s="131">
        <f>F362</f>
        <v>1489003.4</v>
      </c>
      <c r="G361" s="131"/>
      <c r="I361" s="146">
        <v>1489003.4</v>
      </c>
      <c r="L361" s="146">
        <f t="shared" si="17"/>
        <v>0</v>
      </c>
      <c r="M361" s="146">
        <f t="shared" si="18"/>
        <v>0</v>
      </c>
    </row>
    <row r="362" spans="1:13" ht="78.75" outlineLevel="4">
      <c r="A362" s="129" t="s">
        <v>700</v>
      </c>
      <c r="B362" s="130" t="s">
        <v>350</v>
      </c>
      <c r="C362" s="130" t="s">
        <v>70</v>
      </c>
      <c r="D362" s="130" t="s">
        <v>3</v>
      </c>
      <c r="E362" s="130" t="s">
        <v>3</v>
      </c>
      <c r="F362" s="131">
        <f>F363</f>
        <v>1489003.4</v>
      </c>
      <c r="G362" s="131"/>
      <c r="I362" s="146">
        <v>1489003.4</v>
      </c>
      <c r="L362" s="146">
        <f t="shared" si="17"/>
        <v>0</v>
      </c>
      <c r="M362" s="146">
        <f t="shared" si="18"/>
        <v>0</v>
      </c>
    </row>
    <row r="363" spans="1:13" ht="15.75" outlineLevel="5">
      <c r="A363" s="129" t="s">
        <v>689</v>
      </c>
      <c r="B363" s="130" t="s">
        <v>350</v>
      </c>
      <c r="C363" s="130" t="s">
        <v>70</v>
      </c>
      <c r="D363" s="130" t="s">
        <v>165</v>
      </c>
      <c r="E363" s="130" t="s">
        <v>2</v>
      </c>
      <c r="F363" s="131">
        <f>Приложение_6!F748</f>
        <v>1489003.4</v>
      </c>
      <c r="G363" s="131"/>
      <c r="I363" s="146">
        <v>1489003.4</v>
      </c>
      <c r="L363" s="146">
        <f t="shared" si="17"/>
        <v>0</v>
      </c>
      <c r="M363" s="146">
        <f t="shared" si="18"/>
        <v>0</v>
      </c>
    </row>
    <row r="364" spans="1:13" ht="31.5" outlineLevel="2">
      <c r="A364" s="129" t="s">
        <v>566</v>
      </c>
      <c r="B364" s="130" t="s">
        <v>351</v>
      </c>
      <c r="C364" s="130" t="s">
        <v>1</v>
      </c>
      <c r="D364" s="130" t="s">
        <v>3</v>
      </c>
      <c r="E364" s="130" t="s">
        <v>3</v>
      </c>
      <c r="F364" s="131">
        <f>F365+F368+F371</f>
        <v>1071390</v>
      </c>
      <c r="G364" s="131">
        <f>G370+G373</f>
        <v>122228</v>
      </c>
      <c r="I364" s="146">
        <v>1071390</v>
      </c>
      <c r="J364" s="146">
        <v>122228</v>
      </c>
      <c r="L364" s="146">
        <f t="shared" si="17"/>
        <v>0</v>
      </c>
      <c r="M364" s="146">
        <f t="shared" si="18"/>
        <v>0</v>
      </c>
    </row>
    <row r="365" spans="1:13" ht="126" outlineLevel="3">
      <c r="A365" s="129" t="s">
        <v>435</v>
      </c>
      <c r="B365" s="130" t="s">
        <v>352</v>
      </c>
      <c r="C365" s="130" t="s">
        <v>1</v>
      </c>
      <c r="D365" s="130" t="s">
        <v>3</v>
      </c>
      <c r="E365" s="130" t="s">
        <v>3</v>
      </c>
      <c r="F365" s="131">
        <f>F366</f>
        <v>949162</v>
      </c>
      <c r="G365" s="131"/>
      <c r="I365" s="146">
        <v>949162</v>
      </c>
      <c r="L365" s="146">
        <f t="shared" si="17"/>
        <v>0</v>
      </c>
      <c r="M365" s="146">
        <f t="shared" si="18"/>
        <v>0</v>
      </c>
    </row>
    <row r="366" spans="1:13" ht="78.75" outlineLevel="4">
      <c r="A366" s="129" t="s">
        <v>700</v>
      </c>
      <c r="B366" s="130" t="s">
        <v>352</v>
      </c>
      <c r="C366" s="130" t="s">
        <v>70</v>
      </c>
      <c r="D366" s="130" t="s">
        <v>3</v>
      </c>
      <c r="E366" s="130" t="s">
        <v>3</v>
      </c>
      <c r="F366" s="131">
        <f>F367</f>
        <v>949162</v>
      </c>
      <c r="G366" s="131"/>
      <c r="I366" s="146">
        <v>949162</v>
      </c>
      <c r="L366" s="146">
        <f t="shared" si="17"/>
        <v>0</v>
      </c>
      <c r="M366" s="146">
        <f t="shared" si="18"/>
        <v>0</v>
      </c>
    </row>
    <row r="367" spans="1:13" ht="15.75" outlineLevel="5">
      <c r="A367" s="129" t="s">
        <v>689</v>
      </c>
      <c r="B367" s="130" t="s">
        <v>352</v>
      </c>
      <c r="C367" s="130" t="s">
        <v>70</v>
      </c>
      <c r="D367" s="130" t="s">
        <v>165</v>
      </c>
      <c r="E367" s="130" t="s">
        <v>2</v>
      </c>
      <c r="F367" s="131">
        <f>Приложение_6!F751</f>
        <v>949162</v>
      </c>
      <c r="G367" s="131"/>
      <c r="I367" s="146">
        <v>949162</v>
      </c>
      <c r="L367" s="146">
        <f t="shared" si="17"/>
        <v>0</v>
      </c>
      <c r="M367" s="146">
        <f t="shared" si="18"/>
        <v>0</v>
      </c>
    </row>
    <row r="368" spans="1:13" ht="157.5" outlineLevel="3">
      <c r="A368" s="129" t="s">
        <v>476</v>
      </c>
      <c r="B368" s="130" t="s">
        <v>389</v>
      </c>
      <c r="C368" s="130" t="s">
        <v>1</v>
      </c>
      <c r="D368" s="130" t="s">
        <v>3</v>
      </c>
      <c r="E368" s="130" t="s">
        <v>3</v>
      </c>
      <c r="F368" s="131">
        <f>F369</f>
        <v>2228</v>
      </c>
      <c r="G368" s="131">
        <f>G369</f>
        <v>2228</v>
      </c>
      <c r="I368" s="146">
        <v>2228</v>
      </c>
      <c r="J368" s="146">
        <v>2228</v>
      </c>
      <c r="L368" s="146">
        <f t="shared" si="17"/>
        <v>0</v>
      </c>
      <c r="M368" s="146">
        <f t="shared" si="18"/>
        <v>0</v>
      </c>
    </row>
    <row r="369" spans="1:13" ht="78.75" outlineLevel="4">
      <c r="A369" s="129" t="s">
        <v>700</v>
      </c>
      <c r="B369" s="130" t="s">
        <v>389</v>
      </c>
      <c r="C369" s="130" t="s">
        <v>70</v>
      </c>
      <c r="D369" s="130" t="s">
        <v>3</v>
      </c>
      <c r="E369" s="130" t="s">
        <v>3</v>
      </c>
      <c r="F369" s="131">
        <f>F370</f>
        <v>2228</v>
      </c>
      <c r="G369" s="131">
        <f>G370</f>
        <v>2228</v>
      </c>
      <c r="I369" s="146">
        <v>2228</v>
      </c>
      <c r="J369" s="146">
        <v>2228</v>
      </c>
      <c r="L369" s="146">
        <f t="shared" si="17"/>
        <v>0</v>
      </c>
      <c r="M369" s="146">
        <f t="shared" si="18"/>
        <v>0</v>
      </c>
    </row>
    <row r="370" spans="1:13" ht="31.5" outlineLevel="5">
      <c r="A370" s="129" t="s">
        <v>691</v>
      </c>
      <c r="B370" s="130" t="s">
        <v>389</v>
      </c>
      <c r="C370" s="130" t="s">
        <v>70</v>
      </c>
      <c r="D370" s="130" t="s">
        <v>187</v>
      </c>
      <c r="E370" s="130" t="s">
        <v>14</v>
      </c>
      <c r="F370" s="131">
        <f>Приложение_6!F832</f>
        <v>2228</v>
      </c>
      <c r="G370" s="131">
        <f>F370</f>
        <v>2228</v>
      </c>
      <c r="I370" s="146">
        <v>2228</v>
      </c>
      <c r="J370" s="146">
        <v>2228</v>
      </c>
      <c r="L370" s="146">
        <f t="shared" si="17"/>
        <v>0</v>
      </c>
      <c r="M370" s="146">
        <f t="shared" si="18"/>
        <v>0</v>
      </c>
    </row>
    <row r="371" spans="1:13" ht="141.75" customHeight="1" outlineLevel="3">
      <c r="A371" s="129" t="s">
        <v>477</v>
      </c>
      <c r="B371" s="130" t="s">
        <v>390</v>
      </c>
      <c r="C371" s="130" t="s">
        <v>1</v>
      </c>
      <c r="D371" s="130" t="s">
        <v>3</v>
      </c>
      <c r="E371" s="130" t="s">
        <v>3</v>
      </c>
      <c r="F371" s="131">
        <f>F372</f>
        <v>120000</v>
      </c>
      <c r="G371" s="131">
        <f>G372</f>
        <v>120000</v>
      </c>
      <c r="I371" s="146">
        <v>120000</v>
      </c>
      <c r="J371" s="146">
        <v>120000</v>
      </c>
      <c r="L371" s="146">
        <f t="shared" si="17"/>
        <v>0</v>
      </c>
      <c r="M371" s="146">
        <f t="shared" si="18"/>
        <v>0</v>
      </c>
    </row>
    <row r="372" spans="1:13" ht="78.75" outlineLevel="4">
      <c r="A372" s="129" t="s">
        <v>700</v>
      </c>
      <c r="B372" s="130" t="s">
        <v>390</v>
      </c>
      <c r="C372" s="130" t="s">
        <v>70</v>
      </c>
      <c r="D372" s="130" t="s">
        <v>3</v>
      </c>
      <c r="E372" s="130" t="s">
        <v>3</v>
      </c>
      <c r="F372" s="131">
        <f>F373</f>
        <v>120000</v>
      </c>
      <c r="G372" s="131">
        <f>G373</f>
        <v>120000</v>
      </c>
      <c r="I372" s="146">
        <v>120000</v>
      </c>
      <c r="J372" s="146">
        <v>120000</v>
      </c>
      <c r="L372" s="146">
        <f t="shared" si="17"/>
        <v>0</v>
      </c>
      <c r="M372" s="146">
        <f t="shared" si="18"/>
        <v>0</v>
      </c>
    </row>
    <row r="373" spans="1:13" ht="31.5" outlineLevel="5">
      <c r="A373" s="129" t="s">
        <v>691</v>
      </c>
      <c r="B373" s="130" t="s">
        <v>390</v>
      </c>
      <c r="C373" s="130" t="s">
        <v>70</v>
      </c>
      <c r="D373" s="130" t="s">
        <v>187</v>
      </c>
      <c r="E373" s="130" t="s">
        <v>14</v>
      </c>
      <c r="F373" s="131">
        <f>Приложение_6!F834</f>
        <v>120000</v>
      </c>
      <c r="G373" s="131">
        <f>F373</f>
        <v>120000</v>
      </c>
      <c r="I373" s="146">
        <v>120000</v>
      </c>
      <c r="J373" s="146">
        <v>120000</v>
      </c>
      <c r="L373" s="146">
        <f t="shared" si="17"/>
        <v>0</v>
      </c>
      <c r="M373" s="146">
        <f t="shared" si="18"/>
        <v>0</v>
      </c>
    </row>
    <row r="374" spans="1:13" ht="94.5" outlineLevel="2">
      <c r="A374" s="129" t="s">
        <v>596</v>
      </c>
      <c r="B374" s="130" t="s">
        <v>353</v>
      </c>
      <c r="C374" s="130" t="s">
        <v>1</v>
      </c>
      <c r="D374" s="130" t="s">
        <v>3</v>
      </c>
      <c r="E374" s="130" t="s">
        <v>3</v>
      </c>
      <c r="F374" s="131">
        <f>F375</f>
        <v>5248567.25</v>
      </c>
      <c r="G374" s="131"/>
      <c r="I374" s="146">
        <v>5248567.25</v>
      </c>
      <c r="L374" s="146">
        <f t="shared" si="17"/>
        <v>0</v>
      </c>
      <c r="M374" s="146">
        <f t="shared" si="18"/>
        <v>0</v>
      </c>
    </row>
    <row r="375" spans="1:13" ht="126" outlineLevel="3">
      <c r="A375" s="129" t="s">
        <v>446</v>
      </c>
      <c r="B375" s="130" t="s">
        <v>354</v>
      </c>
      <c r="C375" s="130" t="s">
        <v>1</v>
      </c>
      <c r="D375" s="130" t="s">
        <v>3</v>
      </c>
      <c r="E375" s="130" t="s">
        <v>3</v>
      </c>
      <c r="F375" s="131">
        <f>F376</f>
        <v>5248567.25</v>
      </c>
      <c r="G375" s="131"/>
      <c r="I375" s="146">
        <v>5248567.25</v>
      </c>
      <c r="L375" s="146">
        <f t="shared" si="17"/>
        <v>0</v>
      </c>
      <c r="M375" s="146">
        <f t="shared" si="18"/>
        <v>0</v>
      </c>
    </row>
    <row r="376" spans="1:13" ht="78.75" outlineLevel="4">
      <c r="A376" s="129" t="s">
        <v>700</v>
      </c>
      <c r="B376" s="130" t="s">
        <v>354</v>
      </c>
      <c r="C376" s="130" t="s">
        <v>70</v>
      </c>
      <c r="D376" s="130" t="s">
        <v>3</v>
      </c>
      <c r="E376" s="130" t="s">
        <v>3</v>
      </c>
      <c r="F376" s="131">
        <f>F377</f>
        <v>5248567.25</v>
      </c>
      <c r="G376" s="131"/>
      <c r="I376" s="146">
        <v>5248567.25</v>
      </c>
      <c r="L376" s="146">
        <f t="shared" si="17"/>
        <v>0</v>
      </c>
      <c r="M376" s="146">
        <f t="shared" si="18"/>
        <v>0</v>
      </c>
    </row>
    <row r="377" spans="1:13" ht="15.75" outlineLevel="5">
      <c r="A377" s="129" t="s">
        <v>689</v>
      </c>
      <c r="B377" s="130" t="s">
        <v>354</v>
      </c>
      <c r="C377" s="130" t="s">
        <v>70</v>
      </c>
      <c r="D377" s="130" t="s">
        <v>165</v>
      </c>
      <c r="E377" s="130" t="s">
        <v>2</v>
      </c>
      <c r="F377" s="131">
        <f>Приложение_6!F754</f>
        <v>5248567.25</v>
      </c>
      <c r="G377" s="131"/>
      <c r="I377" s="146">
        <v>5248567.25</v>
      </c>
      <c r="L377" s="146">
        <f t="shared" si="17"/>
        <v>0</v>
      </c>
      <c r="M377" s="146">
        <f t="shared" si="18"/>
        <v>0</v>
      </c>
    </row>
    <row r="378" spans="1:13" ht="47.25" outlineLevel="2">
      <c r="A378" s="129" t="s">
        <v>597</v>
      </c>
      <c r="B378" s="130" t="s">
        <v>355</v>
      </c>
      <c r="C378" s="130" t="s">
        <v>1</v>
      </c>
      <c r="D378" s="130" t="s">
        <v>3</v>
      </c>
      <c r="E378" s="130" t="s">
        <v>3</v>
      </c>
      <c r="F378" s="131">
        <f>F379</f>
        <v>4142944.31</v>
      </c>
      <c r="G378" s="131"/>
      <c r="I378" s="146">
        <v>4142944.31</v>
      </c>
      <c r="L378" s="146">
        <f t="shared" si="17"/>
        <v>0</v>
      </c>
      <c r="M378" s="146">
        <f t="shared" si="18"/>
        <v>0</v>
      </c>
    </row>
    <row r="379" spans="1:13" ht="126" outlineLevel="3">
      <c r="A379" s="129" t="s">
        <v>446</v>
      </c>
      <c r="B379" s="130" t="s">
        <v>356</v>
      </c>
      <c r="C379" s="130" t="s">
        <v>1</v>
      </c>
      <c r="D379" s="130" t="s">
        <v>3</v>
      </c>
      <c r="E379" s="130" t="s">
        <v>3</v>
      </c>
      <c r="F379" s="131">
        <f>F380</f>
        <v>4142944.31</v>
      </c>
      <c r="G379" s="131"/>
      <c r="I379" s="146">
        <v>4142944.31</v>
      </c>
      <c r="L379" s="146">
        <f t="shared" si="17"/>
        <v>0</v>
      </c>
      <c r="M379" s="146">
        <f t="shared" si="18"/>
        <v>0</v>
      </c>
    </row>
    <row r="380" spans="1:13" ht="78.75" outlineLevel="4">
      <c r="A380" s="129" t="s">
        <v>700</v>
      </c>
      <c r="B380" s="130" t="s">
        <v>356</v>
      </c>
      <c r="C380" s="130" t="s">
        <v>70</v>
      </c>
      <c r="D380" s="130" t="s">
        <v>3</v>
      </c>
      <c r="E380" s="130" t="s">
        <v>3</v>
      </c>
      <c r="F380" s="131">
        <f>F381</f>
        <v>4142944.31</v>
      </c>
      <c r="G380" s="131"/>
      <c r="I380" s="146">
        <v>4142944.31</v>
      </c>
      <c r="L380" s="146">
        <f t="shared" si="17"/>
        <v>0</v>
      </c>
      <c r="M380" s="146">
        <f t="shared" si="18"/>
        <v>0</v>
      </c>
    </row>
    <row r="381" spans="1:13" ht="15.75" outlineLevel="5">
      <c r="A381" s="129" t="s">
        <v>689</v>
      </c>
      <c r="B381" s="130" t="s">
        <v>356</v>
      </c>
      <c r="C381" s="130" t="s">
        <v>70</v>
      </c>
      <c r="D381" s="130" t="s">
        <v>165</v>
      </c>
      <c r="E381" s="130" t="s">
        <v>2</v>
      </c>
      <c r="F381" s="131">
        <f>Приложение_6!F757</f>
        <v>4142944.31</v>
      </c>
      <c r="G381" s="131"/>
      <c r="I381" s="146">
        <v>4142944.31</v>
      </c>
      <c r="L381" s="146">
        <f t="shared" si="17"/>
        <v>0</v>
      </c>
      <c r="M381" s="146">
        <f t="shared" si="18"/>
        <v>0</v>
      </c>
    </row>
    <row r="382" spans="1:13" ht="47.25" outlineLevel="2">
      <c r="A382" s="129" t="s">
        <v>598</v>
      </c>
      <c r="B382" s="130" t="s">
        <v>357</v>
      </c>
      <c r="C382" s="130" t="s">
        <v>1</v>
      </c>
      <c r="D382" s="130" t="s">
        <v>3</v>
      </c>
      <c r="E382" s="130" t="s">
        <v>3</v>
      </c>
      <c r="F382" s="131">
        <f>F383</f>
        <v>108507</v>
      </c>
      <c r="G382" s="131"/>
      <c r="I382" s="146">
        <v>108507</v>
      </c>
      <c r="L382" s="146">
        <f t="shared" si="17"/>
        <v>0</v>
      </c>
      <c r="M382" s="146">
        <f t="shared" si="18"/>
        <v>0</v>
      </c>
    </row>
    <row r="383" spans="1:13" ht="126" outlineLevel="3">
      <c r="A383" s="129" t="s">
        <v>446</v>
      </c>
      <c r="B383" s="130" t="s">
        <v>358</v>
      </c>
      <c r="C383" s="130" t="s">
        <v>1</v>
      </c>
      <c r="D383" s="130" t="s">
        <v>3</v>
      </c>
      <c r="E383" s="130" t="s">
        <v>3</v>
      </c>
      <c r="F383" s="131">
        <f>F384</f>
        <v>108507</v>
      </c>
      <c r="G383" s="131"/>
      <c r="I383" s="146">
        <v>108507</v>
      </c>
      <c r="L383" s="146">
        <f t="shared" si="17"/>
        <v>0</v>
      </c>
      <c r="M383" s="146">
        <f t="shared" si="18"/>
        <v>0</v>
      </c>
    </row>
    <row r="384" spans="1:13" ht="78.75" outlineLevel="4">
      <c r="A384" s="129" t="s">
        <v>700</v>
      </c>
      <c r="B384" s="130" t="s">
        <v>358</v>
      </c>
      <c r="C384" s="130" t="s">
        <v>70</v>
      </c>
      <c r="D384" s="130" t="s">
        <v>3</v>
      </c>
      <c r="E384" s="130" t="s">
        <v>3</v>
      </c>
      <c r="F384" s="131">
        <f>F385</f>
        <v>108507</v>
      </c>
      <c r="G384" s="131"/>
      <c r="I384" s="146">
        <v>108507</v>
      </c>
      <c r="L384" s="146">
        <f t="shared" si="17"/>
        <v>0</v>
      </c>
      <c r="M384" s="146">
        <f t="shared" si="18"/>
        <v>0</v>
      </c>
    </row>
    <row r="385" spans="1:13" ht="15.75" outlineLevel="5">
      <c r="A385" s="129" t="s">
        <v>689</v>
      </c>
      <c r="B385" s="130" t="s">
        <v>358</v>
      </c>
      <c r="C385" s="130" t="s">
        <v>70</v>
      </c>
      <c r="D385" s="130" t="s">
        <v>165</v>
      </c>
      <c r="E385" s="130" t="s">
        <v>2</v>
      </c>
      <c r="F385" s="131">
        <f>Приложение_6!F760</f>
        <v>108507</v>
      </c>
      <c r="G385" s="131"/>
      <c r="I385" s="146">
        <v>108507</v>
      </c>
      <c r="L385" s="146">
        <f t="shared" si="17"/>
        <v>0</v>
      </c>
      <c r="M385" s="146">
        <f t="shared" si="18"/>
        <v>0</v>
      </c>
    </row>
    <row r="386" spans="1:13" ht="31.5" outlineLevel="1">
      <c r="A386" s="136" t="s">
        <v>655</v>
      </c>
      <c r="B386" s="137" t="s">
        <v>359</v>
      </c>
      <c r="C386" s="137" t="s">
        <v>1</v>
      </c>
      <c r="D386" s="137" t="s">
        <v>3</v>
      </c>
      <c r="E386" s="137" t="s">
        <v>3</v>
      </c>
      <c r="F386" s="138">
        <f>F387+F391+F401+F411</f>
        <v>15626673.809999999</v>
      </c>
      <c r="G386" s="138">
        <f>G387+G391+G401+G411</f>
        <v>1316946.22</v>
      </c>
      <c r="I386" s="146">
        <v>15626673.81</v>
      </c>
      <c r="J386" s="146">
        <v>1316946.22</v>
      </c>
      <c r="L386" s="146">
        <f t="shared" si="17"/>
        <v>0</v>
      </c>
      <c r="M386" s="146">
        <f t="shared" si="18"/>
        <v>0</v>
      </c>
    </row>
    <row r="387" spans="1:13" ht="94.5" outlineLevel="2">
      <c r="A387" s="129" t="s">
        <v>599</v>
      </c>
      <c r="B387" s="130" t="s">
        <v>360</v>
      </c>
      <c r="C387" s="130" t="s">
        <v>1</v>
      </c>
      <c r="D387" s="130" t="s">
        <v>3</v>
      </c>
      <c r="E387" s="130" t="s">
        <v>3</v>
      </c>
      <c r="F387" s="131">
        <f>F388</f>
        <v>403464</v>
      </c>
      <c r="G387" s="131"/>
      <c r="I387" s="146">
        <v>403464</v>
      </c>
      <c r="L387" s="146">
        <f t="shared" si="17"/>
        <v>0</v>
      </c>
      <c r="M387" s="146">
        <f t="shared" si="18"/>
        <v>0</v>
      </c>
    </row>
    <row r="388" spans="1:13" ht="126" outlineLevel="3">
      <c r="A388" s="129" t="s">
        <v>446</v>
      </c>
      <c r="B388" s="130" t="s">
        <v>361</v>
      </c>
      <c r="C388" s="130" t="s">
        <v>1</v>
      </c>
      <c r="D388" s="130" t="s">
        <v>3</v>
      </c>
      <c r="E388" s="130" t="s">
        <v>3</v>
      </c>
      <c r="F388" s="131">
        <f>F389</f>
        <v>403464</v>
      </c>
      <c r="G388" s="131"/>
      <c r="I388" s="146">
        <v>403464</v>
      </c>
      <c r="L388" s="146">
        <f t="shared" si="17"/>
        <v>0</v>
      </c>
      <c r="M388" s="146">
        <f t="shared" si="18"/>
        <v>0</v>
      </c>
    </row>
    <row r="389" spans="1:13" ht="78.75" outlineLevel="4">
      <c r="A389" s="129" t="s">
        <v>700</v>
      </c>
      <c r="B389" s="130" t="s">
        <v>361</v>
      </c>
      <c r="C389" s="130" t="s">
        <v>70</v>
      </c>
      <c r="D389" s="130" t="s">
        <v>3</v>
      </c>
      <c r="E389" s="130" t="s">
        <v>3</v>
      </c>
      <c r="F389" s="131">
        <f>F390</f>
        <v>403464</v>
      </c>
      <c r="G389" s="131"/>
      <c r="I389" s="146">
        <v>403464</v>
      </c>
      <c r="L389" s="146">
        <f t="shared" si="17"/>
        <v>0</v>
      </c>
      <c r="M389" s="146">
        <f t="shared" si="18"/>
        <v>0</v>
      </c>
    </row>
    <row r="390" spans="1:13" ht="15.75" outlineLevel="5">
      <c r="A390" s="129" t="s">
        <v>689</v>
      </c>
      <c r="B390" s="130" t="s">
        <v>361</v>
      </c>
      <c r="C390" s="130" t="s">
        <v>70</v>
      </c>
      <c r="D390" s="130" t="s">
        <v>165</v>
      </c>
      <c r="E390" s="130" t="s">
        <v>2</v>
      </c>
      <c r="F390" s="131">
        <f>Приложение_6!F764</f>
        <v>403464</v>
      </c>
      <c r="G390" s="131"/>
      <c r="I390" s="146">
        <v>403464</v>
      </c>
      <c r="L390" s="146">
        <f t="shared" si="17"/>
        <v>0</v>
      </c>
      <c r="M390" s="146">
        <f t="shared" si="18"/>
        <v>0</v>
      </c>
    </row>
    <row r="391" spans="1:13" ht="47.25" outlineLevel="2">
      <c r="A391" s="129" t="s">
        <v>600</v>
      </c>
      <c r="B391" s="130" t="s">
        <v>362</v>
      </c>
      <c r="C391" s="130" t="s">
        <v>1</v>
      </c>
      <c r="D391" s="130" t="s">
        <v>3</v>
      </c>
      <c r="E391" s="130" t="s">
        <v>3</v>
      </c>
      <c r="F391" s="131">
        <f>F392+F395+F398</f>
        <v>10653011.069999998</v>
      </c>
      <c r="G391" s="131">
        <f>G397</f>
        <v>940214.59</v>
      </c>
      <c r="I391" s="146">
        <v>10653011.07</v>
      </c>
      <c r="J391" s="146">
        <v>940214.59</v>
      </c>
      <c r="L391" s="146">
        <f t="shared" si="17"/>
        <v>0</v>
      </c>
      <c r="M391" s="146">
        <f t="shared" si="18"/>
        <v>0</v>
      </c>
    </row>
    <row r="392" spans="1:13" ht="126" outlineLevel="3">
      <c r="A392" s="129" t="s">
        <v>446</v>
      </c>
      <c r="B392" s="130" t="s">
        <v>363</v>
      </c>
      <c r="C392" s="130" t="s">
        <v>1</v>
      </c>
      <c r="D392" s="130" t="s">
        <v>3</v>
      </c>
      <c r="E392" s="130" t="s">
        <v>3</v>
      </c>
      <c r="F392" s="131">
        <f>F393</f>
        <v>9438953.53</v>
      </c>
      <c r="G392" s="131"/>
      <c r="I392" s="146">
        <v>9438953.53</v>
      </c>
      <c r="L392" s="146">
        <f t="shared" si="17"/>
        <v>0</v>
      </c>
      <c r="M392" s="146">
        <f t="shared" si="18"/>
        <v>0</v>
      </c>
    </row>
    <row r="393" spans="1:13" ht="78.75" outlineLevel="4">
      <c r="A393" s="129" t="s">
        <v>700</v>
      </c>
      <c r="B393" s="130" t="s">
        <v>363</v>
      </c>
      <c r="C393" s="130" t="s">
        <v>70</v>
      </c>
      <c r="D393" s="130" t="s">
        <v>3</v>
      </c>
      <c r="E393" s="130" t="s">
        <v>3</v>
      </c>
      <c r="F393" s="131">
        <f>F394</f>
        <v>9438953.53</v>
      </c>
      <c r="G393" s="131"/>
      <c r="I393" s="146">
        <v>9438953.53</v>
      </c>
      <c r="L393" s="146">
        <f t="shared" si="17"/>
        <v>0</v>
      </c>
      <c r="M393" s="146">
        <f t="shared" si="18"/>
        <v>0</v>
      </c>
    </row>
    <row r="394" spans="1:13" ht="15.75" outlineLevel="5">
      <c r="A394" s="129" t="s">
        <v>689</v>
      </c>
      <c r="B394" s="130" t="s">
        <v>363</v>
      </c>
      <c r="C394" s="130" t="s">
        <v>70</v>
      </c>
      <c r="D394" s="130" t="s">
        <v>165</v>
      </c>
      <c r="E394" s="130" t="s">
        <v>2</v>
      </c>
      <c r="F394" s="131">
        <f>Приложение_6!F767</f>
        <v>9438953.53</v>
      </c>
      <c r="G394" s="131"/>
      <c r="I394" s="146">
        <v>9438953.53</v>
      </c>
      <c r="L394" s="146">
        <f t="shared" si="17"/>
        <v>0</v>
      </c>
      <c r="M394" s="146">
        <f t="shared" si="18"/>
        <v>0</v>
      </c>
    </row>
    <row r="395" spans="1:13" ht="126" outlineLevel="3">
      <c r="A395" s="129" t="s">
        <v>468</v>
      </c>
      <c r="B395" s="130" t="s">
        <v>364</v>
      </c>
      <c r="C395" s="130" t="s">
        <v>1</v>
      </c>
      <c r="D395" s="130" t="s">
        <v>3</v>
      </c>
      <c r="E395" s="130" t="s">
        <v>3</v>
      </c>
      <c r="F395" s="131">
        <f>F396</f>
        <v>940214.59</v>
      </c>
      <c r="G395" s="131">
        <f>G396</f>
        <v>940214.59</v>
      </c>
      <c r="I395" s="146">
        <v>940214.59</v>
      </c>
      <c r="J395" s="146">
        <v>940214.59</v>
      </c>
      <c r="L395" s="146">
        <f t="shared" si="17"/>
        <v>0</v>
      </c>
      <c r="M395" s="146">
        <f t="shared" si="18"/>
        <v>0</v>
      </c>
    </row>
    <row r="396" spans="1:13" ht="78.75" outlineLevel="4">
      <c r="A396" s="129" t="s">
        <v>700</v>
      </c>
      <c r="B396" s="130" t="s">
        <v>364</v>
      </c>
      <c r="C396" s="130" t="s">
        <v>70</v>
      </c>
      <c r="D396" s="130" t="s">
        <v>3</v>
      </c>
      <c r="E396" s="130" t="s">
        <v>3</v>
      </c>
      <c r="F396" s="131">
        <f>F397</f>
        <v>940214.59</v>
      </c>
      <c r="G396" s="131">
        <f>G397</f>
        <v>940214.59</v>
      </c>
      <c r="I396" s="146">
        <v>940214.59</v>
      </c>
      <c r="J396" s="146">
        <v>940214.59</v>
      </c>
      <c r="L396" s="146">
        <f t="shared" si="17"/>
        <v>0</v>
      </c>
      <c r="M396" s="146">
        <f t="shared" si="18"/>
        <v>0</v>
      </c>
    </row>
    <row r="397" spans="1:13" ht="15.75" outlineLevel="5">
      <c r="A397" s="129" t="s">
        <v>689</v>
      </c>
      <c r="B397" s="130" t="s">
        <v>364</v>
      </c>
      <c r="C397" s="130" t="s">
        <v>70</v>
      </c>
      <c r="D397" s="130" t="s">
        <v>165</v>
      </c>
      <c r="E397" s="130" t="s">
        <v>2</v>
      </c>
      <c r="F397" s="131">
        <f>Приложение_6!F769</f>
        <v>940214.59</v>
      </c>
      <c r="G397" s="131">
        <f>F397</f>
        <v>940214.59</v>
      </c>
      <c r="I397" s="146">
        <v>940214.59</v>
      </c>
      <c r="J397" s="146">
        <v>940214.59</v>
      </c>
      <c r="L397" s="146">
        <f t="shared" si="17"/>
        <v>0</v>
      </c>
      <c r="M397" s="146">
        <f t="shared" si="18"/>
        <v>0</v>
      </c>
    </row>
    <row r="398" spans="1:13" ht="126" outlineLevel="3">
      <c r="A398" s="129" t="s">
        <v>468</v>
      </c>
      <c r="B398" s="130" t="s">
        <v>365</v>
      </c>
      <c r="C398" s="130" t="s">
        <v>1</v>
      </c>
      <c r="D398" s="130" t="s">
        <v>3</v>
      </c>
      <c r="E398" s="130" t="s">
        <v>3</v>
      </c>
      <c r="F398" s="131">
        <f>F399</f>
        <v>273842.95</v>
      </c>
      <c r="G398" s="131"/>
      <c r="I398" s="146">
        <v>273842.95</v>
      </c>
      <c r="L398" s="146">
        <f t="shared" si="17"/>
        <v>0</v>
      </c>
      <c r="M398" s="146">
        <f t="shared" si="18"/>
        <v>0</v>
      </c>
    </row>
    <row r="399" spans="1:13" ht="78.75" outlineLevel="4">
      <c r="A399" s="129" t="s">
        <v>700</v>
      </c>
      <c r="B399" s="130" t="s">
        <v>365</v>
      </c>
      <c r="C399" s="130" t="s">
        <v>70</v>
      </c>
      <c r="D399" s="130" t="s">
        <v>3</v>
      </c>
      <c r="E399" s="130" t="s">
        <v>3</v>
      </c>
      <c r="F399" s="131">
        <f>F400</f>
        <v>273842.95</v>
      </c>
      <c r="G399" s="131"/>
      <c r="I399" s="146">
        <v>273842.95</v>
      </c>
      <c r="L399" s="146">
        <f t="shared" si="17"/>
        <v>0</v>
      </c>
      <c r="M399" s="146">
        <f t="shared" si="18"/>
        <v>0</v>
      </c>
    </row>
    <row r="400" spans="1:13" ht="15.75" outlineLevel="5">
      <c r="A400" s="129" t="s">
        <v>689</v>
      </c>
      <c r="B400" s="130" t="s">
        <v>365</v>
      </c>
      <c r="C400" s="130" t="s">
        <v>70</v>
      </c>
      <c r="D400" s="130" t="s">
        <v>165</v>
      </c>
      <c r="E400" s="130" t="s">
        <v>2</v>
      </c>
      <c r="F400" s="131">
        <f>Приложение_6!F771</f>
        <v>273842.95</v>
      </c>
      <c r="G400" s="131"/>
      <c r="I400" s="146">
        <v>273842.95</v>
      </c>
      <c r="L400" s="146">
        <f t="shared" si="17"/>
        <v>0</v>
      </c>
      <c r="M400" s="146">
        <f t="shared" si="18"/>
        <v>0</v>
      </c>
    </row>
    <row r="401" spans="1:13" ht="63" outlineLevel="2">
      <c r="A401" s="129" t="s">
        <v>601</v>
      </c>
      <c r="B401" s="130" t="s">
        <v>366</v>
      </c>
      <c r="C401" s="130" t="s">
        <v>1</v>
      </c>
      <c r="D401" s="130" t="s">
        <v>3</v>
      </c>
      <c r="E401" s="130" t="s">
        <v>3</v>
      </c>
      <c r="F401" s="131">
        <f>F402+F405+F408</f>
        <v>4226312.74</v>
      </c>
      <c r="G401" s="131">
        <f>G407</f>
        <v>376731.63</v>
      </c>
      <c r="I401" s="146">
        <v>4226312.74</v>
      </c>
      <c r="J401" s="146">
        <v>376731.63</v>
      </c>
      <c r="L401" s="146">
        <f t="shared" si="17"/>
        <v>0</v>
      </c>
      <c r="M401" s="146">
        <f t="shared" si="18"/>
        <v>0</v>
      </c>
    </row>
    <row r="402" spans="1:13" ht="126" outlineLevel="3">
      <c r="A402" s="129" t="s">
        <v>446</v>
      </c>
      <c r="B402" s="130" t="s">
        <v>367</v>
      </c>
      <c r="C402" s="130" t="s">
        <v>1</v>
      </c>
      <c r="D402" s="130" t="s">
        <v>3</v>
      </c>
      <c r="E402" s="130" t="s">
        <v>3</v>
      </c>
      <c r="F402" s="131">
        <f>F403</f>
        <v>3757081.49</v>
      </c>
      <c r="G402" s="131"/>
      <c r="I402" s="146">
        <v>3757081.49</v>
      </c>
      <c r="L402" s="146">
        <f t="shared" si="17"/>
        <v>0</v>
      </c>
      <c r="M402" s="146">
        <f t="shared" si="18"/>
        <v>0</v>
      </c>
    </row>
    <row r="403" spans="1:13" ht="78.75" outlineLevel="4">
      <c r="A403" s="129" t="s">
        <v>700</v>
      </c>
      <c r="B403" s="130" t="s">
        <v>367</v>
      </c>
      <c r="C403" s="130" t="s">
        <v>70</v>
      </c>
      <c r="D403" s="130" t="s">
        <v>3</v>
      </c>
      <c r="E403" s="130" t="s">
        <v>3</v>
      </c>
      <c r="F403" s="131">
        <f>F404</f>
        <v>3757081.49</v>
      </c>
      <c r="G403" s="131"/>
      <c r="I403" s="146">
        <v>3757081.49</v>
      </c>
      <c r="L403" s="146">
        <f t="shared" si="17"/>
        <v>0</v>
      </c>
      <c r="M403" s="146">
        <f t="shared" si="18"/>
        <v>0</v>
      </c>
    </row>
    <row r="404" spans="1:13" ht="15.75" outlineLevel="5">
      <c r="A404" s="129" t="s">
        <v>689</v>
      </c>
      <c r="B404" s="130" t="s">
        <v>367</v>
      </c>
      <c r="C404" s="130" t="s">
        <v>70</v>
      </c>
      <c r="D404" s="130" t="s">
        <v>165</v>
      </c>
      <c r="E404" s="130" t="s">
        <v>2</v>
      </c>
      <c r="F404" s="131">
        <f>Приложение_6!F774</f>
        <v>3757081.49</v>
      </c>
      <c r="G404" s="131"/>
      <c r="I404" s="146">
        <v>3757081.49</v>
      </c>
      <c r="L404" s="146">
        <f t="shared" si="17"/>
        <v>0</v>
      </c>
      <c r="M404" s="146">
        <f t="shared" si="18"/>
        <v>0</v>
      </c>
    </row>
    <row r="405" spans="1:13" ht="126" outlineLevel="3">
      <c r="A405" s="129" t="s">
        <v>468</v>
      </c>
      <c r="B405" s="130" t="s">
        <v>368</v>
      </c>
      <c r="C405" s="130" t="s">
        <v>1</v>
      </c>
      <c r="D405" s="130" t="s">
        <v>3</v>
      </c>
      <c r="E405" s="130" t="s">
        <v>3</v>
      </c>
      <c r="F405" s="131">
        <f>F406</f>
        <v>376731.63</v>
      </c>
      <c r="G405" s="131">
        <f>G406</f>
        <v>376731.63</v>
      </c>
      <c r="I405" s="146">
        <v>376731.63</v>
      </c>
      <c r="J405" s="146">
        <v>376731.63</v>
      </c>
      <c r="L405" s="146">
        <f t="shared" si="17"/>
        <v>0</v>
      </c>
      <c r="M405" s="146">
        <f t="shared" si="18"/>
        <v>0</v>
      </c>
    </row>
    <row r="406" spans="1:13" ht="78.75" outlineLevel="4">
      <c r="A406" s="129" t="s">
        <v>700</v>
      </c>
      <c r="B406" s="130" t="s">
        <v>368</v>
      </c>
      <c r="C406" s="130" t="s">
        <v>70</v>
      </c>
      <c r="D406" s="130" t="s">
        <v>3</v>
      </c>
      <c r="E406" s="130" t="s">
        <v>3</v>
      </c>
      <c r="F406" s="131">
        <f>F407</f>
        <v>376731.63</v>
      </c>
      <c r="G406" s="131">
        <f>G407</f>
        <v>376731.63</v>
      </c>
      <c r="I406" s="146">
        <v>376731.63</v>
      </c>
      <c r="J406" s="146">
        <v>376731.63</v>
      </c>
      <c r="L406" s="146">
        <f t="shared" si="17"/>
        <v>0</v>
      </c>
      <c r="M406" s="146">
        <f t="shared" si="18"/>
        <v>0</v>
      </c>
    </row>
    <row r="407" spans="1:13" ht="15.75" outlineLevel="5">
      <c r="A407" s="129" t="s">
        <v>689</v>
      </c>
      <c r="B407" s="130" t="s">
        <v>368</v>
      </c>
      <c r="C407" s="130" t="s">
        <v>70</v>
      </c>
      <c r="D407" s="130" t="s">
        <v>165</v>
      </c>
      <c r="E407" s="130" t="s">
        <v>2</v>
      </c>
      <c r="F407" s="131">
        <f>Приложение_6!F776</f>
        <v>376731.63</v>
      </c>
      <c r="G407" s="131">
        <f>F407</f>
        <v>376731.63</v>
      </c>
      <c r="I407" s="146">
        <v>376731.63</v>
      </c>
      <c r="J407" s="146">
        <v>376731.63</v>
      </c>
      <c r="L407" s="146">
        <f t="shared" si="17"/>
        <v>0</v>
      </c>
      <c r="M407" s="146">
        <f t="shared" si="18"/>
        <v>0</v>
      </c>
    </row>
    <row r="408" spans="1:13" ht="126" outlineLevel="3">
      <c r="A408" s="129" t="s">
        <v>468</v>
      </c>
      <c r="B408" s="130" t="s">
        <v>369</v>
      </c>
      <c r="C408" s="130" t="s">
        <v>1</v>
      </c>
      <c r="D408" s="130" t="s">
        <v>3</v>
      </c>
      <c r="E408" s="130" t="s">
        <v>3</v>
      </c>
      <c r="F408" s="131">
        <f>F409</f>
        <v>92499.62</v>
      </c>
      <c r="G408" s="131"/>
      <c r="I408" s="146">
        <v>92499.62</v>
      </c>
      <c r="L408" s="146">
        <f t="shared" si="17"/>
        <v>0</v>
      </c>
      <c r="M408" s="146">
        <f t="shared" si="18"/>
        <v>0</v>
      </c>
    </row>
    <row r="409" spans="1:13" ht="78.75" outlineLevel="4">
      <c r="A409" s="129" t="s">
        <v>700</v>
      </c>
      <c r="B409" s="130" t="s">
        <v>369</v>
      </c>
      <c r="C409" s="130" t="s">
        <v>70</v>
      </c>
      <c r="D409" s="130" t="s">
        <v>3</v>
      </c>
      <c r="E409" s="130" t="s">
        <v>3</v>
      </c>
      <c r="F409" s="131">
        <f>F410</f>
        <v>92499.62</v>
      </c>
      <c r="G409" s="131"/>
      <c r="I409" s="146">
        <v>92499.62</v>
      </c>
      <c r="L409" s="146">
        <f aca="true" t="shared" si="19" ref="L409:L483">I409-F409</f>
        <v>0</v>
      </c>
      <c r="M409" s="146">
        <f aca="true" t="shared" si="20" ref="M409:M483">J409-G409</f>
        <v>0</v>
      </c>
    </row>
    <row r="410" spans="1:13" ht="15.75" outlineLevel="5">
      <c r="A410" s="129" t="s">
        <v>689</v>
      </c>
      <c r="B410" s="130" t="s">
        <v>369</v>
      </c>
      <c r="C410" s="130" t="s">
        <v>70</v>
      </c>
      <c r="D410" s="130" t="s">
        <v>165</v>
      </c>
      <c r="E410" s="130" t="s">
        <v>2</v>
      </c>
      <c r="F410" s="131">
        <f>Приложение_6!F778</f>
        <v>92499.62</v>
      </c>
      <c r="G410" s="131"/>
      <c r="I410" s="146">
        <v>92499.62</v>
      </c>
      <c r="L410" s="146">
        <f t="shared" si="19"/>
        <v>0</v>
      </c>
      <c r="M410" s="146">
        <f t="shared" si="20"/>
        <v>0</v>
      </c>
    </row>
    <row r="411" spans="1:13" ht="31.5" outlineLevel="2">
      <c r="A411" s="129" t="s">
        <v>566</v>
      </c>
      <c r="B411" s="130" t="s">
        <v>370</v>
      </c>
      <c r="C411" s="130" t="s">
        <v>1</v>
      </c>
      <c r="D411" s="130" t="s">
        <v>3</v>
      </c>
      <c r="E411" s="130" t="s">
        <v>3</v>
      </c>
      <c r="F411" s="131">
        <f>F412</f>
        <v>343886</v>
      </c>
      <c r="G411" s="131"/>
      <c r="I411" s="146">
        <v>343886</v>
      </c>
      <c r="L411" s="146">
        <f t="shared" si="19"/>
        <v>0</v>
      </c>
      <c r="M411" s="146">
        <f t="shared" si="20"/>
        <v>0</v>
      </c>
    </row>
    <row r="412" spans="1:13" ht="126" outlineLevel="3">
      <c r="A412" s="129" t="s">
        <v>435</v>
      </c>
      <c r="B412" s="130" t="s">
        <v>371</v>
      </c>
      <c r="C412" s="130" t="s">
        <v>1</v>
      </c>
      <c r="D412" s="130" t="s">
        <v>3</v>
      </c>
      <c r="E412" s="130" t="s">
        <v>3</v>
      </c>
      <c r="F412" s="131">
        <f>F413</f>
        <v>343886</v>
      </c>
      <c r="G412" s="131"/>
      <c r="I412" s="146">
        <v>343886</v>
      </c>
      <c r="L412" s="146">
        <f t="shared" si="19"/>
        <v>0</v>
      </c>
      <c r="M412" s="146">
        <f t="shared" si="20"/>
        <v>0</v>
      </c>
    </row>
    <row r="413" spans="1:13" ht="78.75" outlineLevel="4">
      <c r="A413" s="129" t="s">
        <v>700</v>
      </c>
      <c r="B413" s="130" t="s">
        <v>371</v>
      </c>
      <c r="C413" s="130" t="s">
        <v>70</v>
      </c>
      <c r="D413" s="130" t="s">
        <v>3</v>
      </c>
      <c r="E413" s="130" t="s">
        <v>3</v>
      </c>
      <c r="F413" s="131">
        <f>F414</f>
        <v>343886</v>
      </c>
      <c r="G413" s="131"/>
      <c r="I413" s="146">
        <v>343886</v>
      </c>
      <c r="L413" s="146">
        <f t="shared" si="19"/>
        <v>0</v>
      </c>
      <c r="M413" s="146">
        <f t="shared" si="20"/>
        <v>0</v>
      </c>
    </row>
    <row r="414" spans="1:13" ht="15.75" outlineLevel="5">
      <c r="A414" s="129" t="s">
        <v>689</v>
      </c>
      <c r="B414" s="130" t="s">
        <v>371</v>
      </c>
      <c r="C414" s="130" t="s">
        <v>70</v>
      </c>
      <c r="D414" s="130" t="s">
        <v>165</v>
      </c>
      <c r="E414" s="130" t="s">
        <v>2</v>
      </c>
      <c r="F414" s="131">
        <f>Приложение_6!F781</f>
        <v>343886</v>
      </c>
      <c r="G414" s="131"/>
      <c r="I414" s="146">
        <v>343886</v>
      </c>
      <c r="L414" s="146">
        <f t="shared" si="19"/>
        <v>0</v>
      </c>
      <c r="M414" s="146">
        <f t="shared" si="20"/>
        <v>0</v>
      </c>
    </row>
    <row r="415" spans="1:13" ht="110.25" outlineLevel="1">
      <c r="A415" s="136" t="s">
        <v>656</v>
      </c>
      <c r="B415" s="137" t="s">
        <v>372</v>
      </c>
      <c r="C415" s="137" t="s">
        <v>1</v>
      </c>
      <c r="D415" s="137" t="s">
        <v>3</v>
      </c>
      <c r="E415" s="137" t="s">
        <v>3</v>
      </c>
      <c r="F415" s="138">
        <f>F416</f>
        <v>18520670</v>
      </c>
      <c r="G415" s="138"/>
      <c r="I415" s="146">
        <v>1598226.92</v>
      </c>
      <c r="L415" s="146">
        <f t="shared" si="19"/>
        <v>-16922443.08</v>
      </c>
      <c r="M415" s="146">
        <f t="shared" si="20"/>
        <v>0</v>
      </c>
    </row>
    <row r="416" spans="1:13" ht="94.5" outlineLevel="2">
      <c r="A416" s="129" t="s">
        <v>602</v>
      </c>
      <c r="B416" s="130" t="s">
        <v>373</v>
      </c>
      <c r="C416" s="130" t="s">
        <v>1</v>
      </c>
      <c r="D416" s="130" t="s">
        <v>3</v>
      </c>
      <c r="E416" s="130" t="s">
        <v>3</v>
      </c>
      <c r="F416" s="131">
        <f>F417</f>
        <v>18520670</v>
      </c>
      <c r="G416" s="131"/>
      <c r="I416" s="146">
        <v>1598226.92</v>
      </c>
      <c r="L416" s="146">
        <f t="shared" si="19"/>
        <v>-16922443.08</v>
      </c>
      <c r="M416" s="146">
        <f t="shared" si="20"/>
        <v>0</v>
      </c>
    </row>
    <row r="417" spans="1:13" ht="63" outlineLevel="3">
      <c r="A417" s="129" t="s">
        <v>459</v>
      </c>
      <c r="B417" s="130" t="s">
        <v>374</v>
      </c>
      <c r="C417" s="130" t="s">
        <v>1</v>
      </c>
      <c r="D417" s="130" t="s">
        <v>3</v>
      </c>
      <c r="E417" s="130" t="s">
        <v>3</v>
      </c>
      <c r="F417" s="131">
        <f>F418</f>
        <v>18520670</v>
      </c>
      <c r="G417" s="131"/>
      <c r="I417" s="146">
        <v>1598226.92</v>
      </c>
      <c r="L417" s="146">
        <f t="shared" si="19"/>
        <v>-16922443.08</v>
      </c>
      <c r="M417" s="146">
        <f t="shared" si="20"/>
        <v>0</v>
      </c>
    </row>
    <row r="418" spans="1:13" ht="78.75" outlineLevel="4">
      <c r="A418" s="129" t="s">
        <v>700</v>
      </c>
      <c r="B418" s="130" t="s">
        <v>374</v>
      </c>
      <c r="C418" s="130" t="s">
        <v>70</v>
      </c>
      <c r="D418" s="130" t="s">
        <v>3</v>
      </c>
      <c r="E418" s="130" t="s">
        <v>3</v>
      </c>
      <c r="F418" s="131">
        <f>F419</f>
        <v>18520670</v>
      </c>
      <c r="G418" s="131"/>
      <c r="I418" s="146">
        <v>1598226.92</v>
      </c>
      <c r="L418" s="146">
        <f t="shared" si="19"/>
        <v>-16922443.08</v>
      </c>
      <c r="M418" s="146">
        <f t="shared" si="20"/>
        <v>0</v>
      </c>
    </row>
    <row r="419" spans="1:13" ht="15.75" outlineLevel="5">
      <c r="A419" s="129" t="s">
        <v>689</v>
      </c>
      <c r="B419" s="130" t="s">
        <v>374</v>
      </c>
      <c r="C419" s="130" t="s">
        <v>70</v>
      </c>
      <c r="D419" s="130" t="s">
        <v>165</v>
      </c>
      <c r="E419" s="130" t="s">
        <v>2</v>
      </c>
      <c r="F419" s="131">
        <f>Приложение_6!F785</f>
        <v>18520670</v>
      </c>
      <c r="G419" s="131"/>
      <c r="I419" s="146">
        <v>1598226.92</v>
      </c>
      <c r="L419" s="146">
        <f t="shared" si="19"/>
        <v>-16922443.08</v>
      </c>
      <c r="M419" s="146">
        <f t="shared" si="20"/>
        <v>0</v>
      </c>
    </row>
    <row r="420" spans="1:13" ht="126">
      <c r="A420" s="136" t="s">
        <v>1209</v>
      </c>
      <c r="B420" s="137" t="s">
        <v>160</v>
      </c>
      <c r="C420" s="137" t="s">
        <v>1</v>
      </c>
      <c r="D420" s="137" t="s">
        <v>3</v>
      </c>
      <c r="E420" s="137" t="s">
        <v>3</v>
      </c>
      <c r="F420" s="138">
        <f>F421+F434+F447+F456+F502+F516</f>
        <v>153220211.98000002</v>
      </c>
      <c r="G420" s="138">
        <f>G421+G434+G447+G456+G502+G516</f>
        <v>4646746.8</v>
      </c>
      <c r="I420" s="146">
        <v>134261895.74</v>
      </c>
      <c r="J420" s="146">
        <v>4646746.8</v>
      </c>
      <c r="L420" s="146">
        <f t="shared" si="19"/>
        <v>-18958316.24000001</v>
      </c>
      <c r="M420" s="146">
        <f t="shared" si="20"/>
        <v>0</v>
      </c>
    </row>
    <row r="421" spans="1:13" ht="63" outlineLevel="1">
      <c r="A421" s="136" t="s">
        <v>640</v>
      </c>
      <c r="B421" s="137" t="s">
        <v>205</v>
      </c>
      <c r="C421" s="137" t="s">
        <v>1</v>
      </c>
      <c r="D421" s="137" t="s">
        <v>3</v>
      </c>
      <c r="E421" s="137" t="s">
        <v>3</v>
      </c>
      <c r="F421" s="138">
        <f>F422+F426+F430</f>
        <v>30564578.400000002</v>
      </c>
      <c r="G421" s="138"/>
      <c r="I421" s="146">
        <v>30564578.4</v>
      </c>
      <c r="L421" s="146">
        <f t="shared" si="19"/>
        <v>0</v>
      </c>
      <c r="M421" s="146">
        <f t="shared" si="20"/>
        <v>0</v>
      </c>
    </row>
    <row r="422" spans="1:13" ht="15.75" outlineLevel="2">
      <c r="A422" s="129" t="s">
        <v>549</v>
      </c>
      <c r="B422" s="130" t="s">
        <v>206</v>
      </c>
      <c r="C422" s="130" t="s">
        <v>1</v>
      </c>
      <c r="D422" s="130" t="s">
        <v>3</v>
      </c>
      <c r="E422" s="130" t="s">
        <v>3</v>
      </c>
      <c r="F422" s="131">
        <f>F423</f>
        <v>7452219.18</v>
      </c>
      <c r="G422" s="131"/>
      <c r="I422" s="146">
        <v>7452219.18</v>
      </c>
      <c r="L422" s="146">
        <f t="shared" si="19"/>
        <v>0</v>
      </c>
      <c r="M422" s="146">
        <f t="shared" si="20"/>
        <v>0</v>
      </c>
    </row>
    <row r="423" spans="1:13" ht="63" outlineLevel="3">
      <c r="A423" s="129" t="s">
        <v>459</v>
      </c>
      <c r="B423" s="130" t="s">
        <v>207</v>
      </c>
      <c r="C423" s="130" t="s">
        <v>1</v>
      </c>
      <c r="D423" s="130" t="s">
        <v>3</v>
      </c>
      <c r="E423" s="130" t="s">
        <v>3</v>
      </c>
      <c r="F423" s="131">
        <f>F424</f>
        <v>7452219.18</v>
      </c>
      <c r="G423" s="131"/>
      <c r="I423" s="146">
        <v>7452219.18</v>
      </c>
      <c r="L423" s="146">
        <f t="shared" si="19"/>
        <v>0</v>
      </c>
      <c r="M423" s="146">
        <f t="shared" si="20"/>
        <v>0</v>
      </c>
    </row>
    <row r="424" spans="1:13" ht="63" outlineLevel="4">
      <c r="A424" s="129" t="s">
        <v>697</v>
      </c>
      <c r="B424" s="130" t="s">
        <v>207</v>
      </c>
      <c r="C424" s="130" t="s">
        <v>17</v>
      </c>
      <c r="D424" s="130" t="s">
        <v>3</v>
      </c>
      <c r="E424" s="130" t="s">
        <v>3</v>
      </c>
      <c r="F424" s="131">
        <f>F425</f>
        <v>7452219.18</v>
      </c>
      <c r="G424" s="131"/>
      <c r="I424" s="146">
        <v>7452219.18</v>
      </c>
      <c r="L424" s="146">
        <f t="shared" si="19"/>
        <v>0</v>
      </c>
      <c r="M424" s="146">
        <f t="shared" si="20"/>
        <v>0</v>
      </c>
    </row>
    <row r="425" spans="1:13" ht="15.75" outlineLevel="5">
      <c r="A425" s="129" t="s">
        <v>680</v>
      </c>
      <c r="B425" s="130" t="s">
        <v>207</v>
      </c>
      <c r="C425" s="130" t="s">
        <v>17</v>
      </c>
      <c r="D425" s="130" t="s">
        <v>159</v>
      </c>
      <c r="E425" s="130" t="s">
        <v>2</v>
      </c>
      <c r="F425" s="131">
        <f>Приложение_6!F431</f>
        <v>7452219.18</v>
      </c>
      <c r="G425" s="131"/>
      <c r="I425" s="146">
        <v>7452219.18</v>
      </c>
      <c r="L425" s="146">
        <f t="shared" si="19"/>
        <v>0</v>
      </c>
      <c r="M425" s="146">
        <f t="shared" si="20"/>
        <v>0</v>
      </c>
    </row>
    <row r="426" spans="1:13" ht="110.25" outlineLevel="2">
      <c r="A426" s="129" t="s">
        <v>550</v>
      </c>
      <c r="B426" s="130" t="s">
        <v>208</v>
      </c>
      <c r="C426" s="130" t="s">
        <v>1</v>
      </c>
      <c r="D426" s="130" t="s">
        <v>3</v>
      </c>
      <c r="E426" s="130" t="s">
        <v>3</v>
      </c>
      <c r="F426" s="131">
        <f>F427</f>
        <v>20321663.28</v>
      </c>
      <c r="G426" s="131"/>
      <c r="I426" s="146">
        <v>20321663.28</v>
      </c>
      <c r="L426" s="146">
        <f t="shared" si="19"/>
        <v>0</v>
      </c>
      <c r="M426" s="146">
        <f t="shared" si="20"/>
        <v>0</v>
      </c>
    </row>
    <row r="427" spans="1:13" ht="63" outlineLevel="3">
      <c r="A427" s="129" t="s">
        <v>462</v>
      </c>
      <c r="B427" s="130" t="s">
        <v>209</v>
      </c>
      <c r="C427" s="130" t="s">
        <v>1</v>
      </c>
      <c r="D427" s="130" t="s">
        <v>3</v>
      </c>
      <c r="E427" s="130" t="s">
        <v>3</v>
      </c>
      <c r="F427" s="131">
        <f>F428</f>
        <v>20321663.28</v>
      </c>
      <c r="G427" s="131"/>
      <c r="I427" s="146">
        <v>20321663.28</v>
      </c>
      <c r="L427" s="146">
        <f t="shared" si="19"/>
        <v>0</v>
      </c>
      <c r="M427" s="146">
        <f t="shared" si="20"/>
        <v>0</v>
      </c>
    </row>
    <row r="428" spans="1:13" ht="63" outlineLevel="4">
      <c r="A428" s="129" t="s">
        <v>697</v>
      </c>
      <c r="B428" s="130" t="s">
        <v>209</v>
      </c>
      <c r="C428" s="130" t="s">
        <v>17</v>
      </c>
      <c r="D428" s="130" t="s">
        <v>3</v>
      </c>
      <c r="E428" s="130" t="s">
        <v>3</v>
      </c>
      <c r="F428" s="131">
        <f>F429</f>
        <v>20321663.28</v>
      </c>
      <c r="G428" s="131"/>
      <c r="I428" s="146">
        <v>20321663.28</v>
      </c>
      <c r="L428" s="146">
        <f t="shared" si="19"/>
        <v>0</v>
      </c>
      <c r="M428" s="146">
        <f t="shared" si="20"/>
        <v>0</v>
      </c>
    </row>
    <row r="429" spans="1:13" ht="15.75" outlineLevel="5">
      <c r="A429" s="129" t="s">
        <v>680</v>
      </c>
      <c r="B429" s="130" t="s">
        <v>209</v>
      </c>
      <c r="C429" s="130" t="s">
        <v>17</v>
      </c>
      <c r="D429" s="130" t="s">
        <v>159</v>
      </c>
      <c r="E429" s="130" t="s">
        <v>2</v>
      </c>
      <c r="F429" s="131">
        <f>Приложение_6!F434</f>
        <v>20321663.28</v>
      </c>
      <c r="G429" s="131"/>
      <c r="I429" s="146">
        <v>20321663.28</v>
      </c>
      <c r="L429" s="146">
        <f t="shared" si="19"/>
        <v>0</v>
      </c>
      <c r="M429" s="146">
        <f t="shared" si="20"/>
        <v>0</v>
      </c>
    </row>
    <row r="430" spans="1:13" ht="110.25" outlineLevel="2">
      <c r="A430" s="129" t="s">
        <v>551</v>
      </c>
      <c r="B430" s="130" t="s">
        <v>210</v>
      </c>
      <c r="C430" s="130" t="s">
        <v>1</v>
      </c>
      <c r="D430" s="130" t="s">
        <v>3</v>
      </c>
      <c r="E430" s="130" t="s">
        <v>3</v>
      </c>
      <c r="F430" s="131">
        <f>F431</f>
        <v>2790695.94</v>
      </c>
      <c r="G430" s="131"/>
      <c r="I430" s="146">
        <v>2790695.94</v>
      </c>
      <c r="L430" s="146">
        <f t="shared" si="19"/>
        <v>0</v>
      </c>
      <c r="M430" s="146">
        <f t="shared" si="20"/>
        <v>0</v>
      </c>
    </row>
    <row r="431" spans="1:13" ht="63" outlineLevel="3">
      <c r="A431" s="129" t="s">
        <v>462</v>
      </c>
      <c r="B431" s="130" t="s">
        <v>211</v>
      </c>
      <c r="C431" s="130" t="s">
        <v>1</v>
      </c>
      <c r="D431" s="130" t="s">
        <v>3</v>
      </c>
      <c r="E431" s="130" t="s">
        <v>3</v>
      </c>
      <c r="F431" s="131">
        <f>F432</f>
        <v>2790695.94</v>
      </c>
      <c r="G431" s="131"/>
      <c r="I431" s="146">
        <v>2790695.94</v>
      </c>
      <c r="L431" s="146">
        <f t="shared" si="19"/>
        <v>0</v>
      </c>
      <c r="M431" s="146">
        <f t="shared" si="20"/>
        <v>0</v>
      </c>
    </row>
    <row r="432" spans="1:13" ht="63" outlineLevel="4">
      <c r="A432" s="129" t="s">
        <v>697</v>
      </c>
      <c r="B432" s="130" t="s">
        <v>211</v>
      </c>
      <c r="C432" s="130" t="s">
        <v>17</v>
      </c>
      <c r="D432" s="130" t="s">
        <v>3</v>
      </c>
      <c r="E432" s="130" t="s">
        <v>3</v>
      </c>
      <c r="F432" s="131">
        <f>F433</f>
        <v>2790695.94</v>
      </c>
      <c r="G432" s="131"/>
      <c r="I432" s="146">
        <v>2790695.94</v>
      </c>
      <c r="L432" s="146">
        <f t="shared" si="19"/>
        <v>0</v>
      </c>
      <c r="M432" s="146">
        <f t="shared" si="20"/>
        <v>0</v>
      </c>
    </row>
    <row r="433" spans="1:13" ht="15.75" outlineLevel="5">
      <c r="A433" s="129" t="s">
        <v>680</v>
      </c>
      <c r="B433" s="130" t="s">
        <v>211</v>
      </c>
      <c r="C433" s="130" t="s">
        <v>17</v>
      </c>
      <c r="D433" s="130" t="s">
        <v>159</v>
      </c>
      <c r="E433" s="130" t="s">
        <v>2</v>
      </c>
      <c r="F433" s="131">
        <f>Приложение_6!F437</f>
        <v>2790695.94</v>
      </c>
      <c r="G433" s="131"/>
      <c r="I433" s="146">
        <v>2790695.94</v>
      </c>
      <c r="L433" s="146">
        <f t="shared" si="19"/>
        <v>0</v>
      </c>
      <c r="M433" s="146">
        <f t="shared" si="20"/>
        <v>0</v>
      </c>
    </row>
    <row r="434" spans="1:13" ht="94.5" outlineLevel="1">
      <c r="A434" s="136" t="s">
        <v>641</v>
      </c>
      <c r="B434" s="137" t="s">
        <v>214</v>
      </c>
      <c r="C434" s="137" t="s">
        <v>1</v>
      </c>
      <c r="D434" s="137" t="s">
        <v>3</v>
      </c>
      <c r="E434" s="137" t="s">
        <v>3</v>
      </c>
      <c r="F434" s="138">
        <f>F435+F439+F443</f>
        <v>2026167.54</v>
      </c>
      <c r="G434" s="138"/>
      <c r="I434" s="146">
        <v>1626167.54</v>
      </c>
      <c r="L434" s="146">
        <f t="shared" si="19"/>
        <v>-400000</v>
      </c>
      <c r="M434" s="146">
        <f t="shared" si="20"/>
        <v>0</v>
      </c>
    </row>
    <row r="435" spans="1:13" ht="31.5" outlineLevel="2">
      <c r="A435" s="129" t="s">
        <v>553</v>
      </c>
      <c r="B435" s="130" t="s">
        <v>215</v>
      </c>
      <c r="C435" s="130" t="s">
        <v>1</v>
      </c>
      <c r="D435" s="130" t="s">
        <v>3</v>
      </c>
      <c r="E435" s="130" t="s">
        <v>3</v>
      </c>
      <c r="F435" s="131">
        <f>F436</f>
        <v>565337.64</v>
      </c>
      <c r="G435" s="131"/>
      <c r="I435" s="146">
        <v>565337.64</v>
      </c>
      <c r="L435" s="146">
        <f t="shared" si="19"/>
        <v>0</v>
      </c>
      <c r="M435" s="146">
        <f t="shared" si="20"/>
        <v>0</v>
      </c>
    </row>
    <row r="436" spans="1:13" ht="47.25" outlineLevel="3">
      <c r="A436" s="129" t="s">
        <v>463</v>
      </c>
      <c r="B436" s="130" t="s">
        <v>216</v>
      </c>
      <c r="C436" s="130" t="s">
        <v>1</v>
      </c>
      <c r="D436" s="130" t="s">
        <v>3</v>
      </c>
      <c r="E436" s="130" t="s">
        <v>3</v>
      </c>
      <c r="F436" s="131">
        <f>F437</f>
        <v>565337.64</v>
      </c>
      <c r="G436" s="131"/>
      <c r="I436" s="146">
        <v>565337.64</v>
      </c>
      <c r="L436" s="146">
        <f t="shared" si="19"/>
        <v>0</v>
      </c>
      <c r="M436" s="146">
        <f t="shared" si="20"/>
        <v>0</v>
      </c>
    </row>
    <row r="437" spans="1:13" ht="63" outlineLevel="4">
      <c r="A437" s="129" t="s">
        <v>697</v>
      </c>
      <c r="B437" s="130" t="s">
        <v>216</v>
      </c>
      <c r="C437" s="130" t="s">
        <v>17</v>
      </c>
      <c r="D437" s="130" t="s">
        <v>3</v>
      </c>
      <c r="E437" s="130" t="s">
        <v>3</v>
      </c>
      <c r="F437" s="131">
        <f>F438</f>
        <v>565337.64</v>
      </c>
      <c r="G437" s="131"/>
      <c r="I437" s="146">
        <v>565337.64</v>
      </c>
      <c r="L437" s="146">
        <f t="shared" si="19"/>
        <v>0</v>
      </c>
      <c r="M437" s="146">
        <f t="shared" si="20"/>
        <v>0</v>
      </c>
    </row>
    <row r="438" spans="1:13" ht="15.75" outlineLevel="5">
      <c r="A438" s="129" t="s">
        <v>681</v>
      </c>
      <c r="B438" s="130" t="s">
        <v>216</v>
      </c>
      <c r="C438" s="130" t="s">
        <v>17</v>
      </c>
      <c r="D438" s="130" t="s">
        <v>159</v>
      </c>
      <c r="E438" s="130" t="s">
        <v>5</v>
      </c>
      <c r="F438" s="131">
        <f>Приложение_6!F453</f>
        <v>565337.64</v>
      </c>
      <c r="G438" s="131"/>
      <c r="I438" s="146">
        <v>565337.64</v>
      </c>
      <c r="L438" s="146">
        <f t="shared" si="19"/>
        <v>0</v>
      </c>
      <c r="M438" s="146">
        <f t="shared" si="20"/>
        <v>0</v>
      </c>
    </row>
    <row r="439" spans="1:13" ht="31.5" outlineLevel="2">
      <c r="A439" s="129" t="s">
        <v>554</v>
      </c>
      <c r="B439" s="130" t="s">
        <v>217</v>
      </c>
      <c r="C439" s="130" t="s">
        <v>1</v>
      </c>
      <c r="D439" s="130" t="s">
        <v>3</v>
      </c>
      <c r="E439" s="130" t="s">
        <v>3</v>
      </c>
      <c r="F439" s="131">
        <f>F440</f>
        <v>1060829.9</v>
      </c>
      <c r="G439" s="131"/>
      <c r="I439" s="146">
        <v>1060829.9</v>
      </c>
      <c r="L439" s="146">
        <f t="shared" si="19"/>
        <v>0</v>
      </c>
      <c r="M439" s="146">
        <f t="shared" si="20"/>
        <v>0</v>
      </c>
    </row>
    <row r="440" spans="1:13" ht="47.25" outlineLevel="3">
      <c r="A440" s="129" t="s">
        <v>463</v>
      </c>
      <c r="B440" s="130" t="s">
        <v>218</v>
      </c>
      <c r="C440" s="130" t="s">
        <v>1</v>
      </c>
      <c r="D440" s="130" t="s">
        <v>3</v>
      </c>
      <c r="E440" s="130" t="s">
        <v>3</v>
      </c>
      <c r="F440" s="131">
        <f>F441</f>
        <v>1060829.9</v>
      </c>
      <c r="G440" s="131"/>
      <c r="I440" s="146">
        <v>1060829.9</v>
      </c>
      <c r="L440" s="146">
        <f t="shared" si="19"/>
        <v>0</v>
      </c>
      <c r="M440" s="146">
        <f t="shared" si="20"/>
        <v>0</v>
      </c>
    </row>
    <row r="441" spans="1:13" ht="63" outlineLevel="4">
      <c r="A441" s="129" t="s">
        <v>697</v>
      </c>
      <c r="B441" s="130" t="s">
        <v>218</v>
      </c>
      <c r="C441" s="130" t="s">
        <v>17</v>
      </c>
      <c r="D441" s="130" t="s">
        <v>3</v>
      </c>
      <c r="E441" s="130" t="s">
        <v>3</v>
      </c>
      <c r="F441" s="131">
        <f>F442</f>
        <v>1060829.9</v>
      </c>
      <c r="G441" s="131"/>
      <c r="I441" s="146">
        <v>1060829.9</v>
      </c>
      <c r="L441" s="146">
        <f t="shared" si="19"/>
        <v>0</v>
      </c>
      <c r="M441" s="146">
        <f t="shared" si="20"/>
        <v>0</v>
      </c>
    </row>
    <row r="442" spans="1:13" ht="15.75" outlineLevel="5">
      <c r="A442" s="129" t="s">
        <v>681</v>
      </c>
      <c r="B442" s="130" t="s">
        <v>218</v>
      </c>
      <c r="C442" s="130" t="s">
        <v>17</v>
      </c>
      <c r="D442" s="130" t="s">
        <v>159</v>
      </c>
      <c r="E442" s="130" t="s">
        <v>5</v>
      </c>
      <c r="F442" s="131">
        <f>Приложение_6!F456</f>
        <v>1060829.9</v>
      </c>
      <c r="G442" s="131"/>
      <c r="I442" s="146">
        <v>1060829.9</v>
      </c>
      <c r="L442" s="146">
        <f t="shared" si="19"/>
        <v>0</v>
      </c>
      <c r="M442" s="146">
        <f t="shared" si="20"/>
        <v>0</v>
      </c>
    </row>
    <row r="443" spans="1:13" ht="78.75" outlineLevel="5">
      <c r="A443" s="95" t="s">
        <v>1245</v>
      </c>
      <c r="B443" s="96" t="s">
        <v>1246</v>
      </c>
      <c r="C443" s="96" t="s">
        <v>1</v>
      </c>
      <c r="D443" s="130" t="s">
        <v>3</v>
      </c>
      <c r="E443" s="130" t="s">
        <v>3</v>
      </c>
      <c r="F443" s="131">
        <f>F444</f>
        <v>400000</v>
      </c>
      <c r="G443" s="131"/>
      <c r="I443" s="146"/>
      <c r="L443" s="146"/>
      <c r="M443" s="146"/>
    </row>
    <row r="444" spans="1:13" ht="31.5" outlineLevel="5">
      <c r="A444" s="95" t="s">
        <v>444</v>
      </c>
      <c r="B444" s="96" t="s">
        <v>1247</v>
      </c>
      <c r="C444" s="96" t="s">
        <v>1</v>
      </c>
      <c r="D444" s="130" t="s">
        <v>1</v>
      </c>
      <c r="E444" s="130" t="s">
        <v>1</v>
      </c>
      <c r="F444" s="131">
        <f>F445</f>
        <v>400000</v>
      </c>
      <c r="G444" s="131"/>
      <c r="I444" s="146"/>
      <c r="L444" s="146"/>
      <c r="M444" s="146"/>
    </row>
    <row r="445" spans="1:13" ht="63" outlineLevel="5">
      <c r="A445" s="95" t="s">
        <v>697</v>
      </c>
      <c r="B445" s="96" t="s">
        <v>1247</v>
      </c>
      <c r="C445" s="96" t="s">
        <v>17</v>
      </c>
      <c r="D445" s="130" t="s">
        <v>1</v>
      </c>
      <c r="E445" s="130" t="s">
        <v>1</v>
      </c>
      <c r="F445" s="131">
        <f>F446</f>
        <v>400000</v>
      </c>
      <c r="G445" s="131"/>
      <c r="I445" s="146"/>
      <c r="L445" s="146"/>
      <c r="M445" s="146"/>
    </row>
    <row r="446" spans="1:13" ht="15.75" outlineLevel="5">
      <c r="A446" s="129" t="s">
        <v>681</v>
      </c>
      <c r="B446" s="96" t="s">
        <v>1247</v>
      </c>
      <c r="C446" s="130" t="s">
        <v>17</v>
      </c>
      <c r="D446" s="130" t="s">
        <v>159</v>
      </c>
      <c r="E446" s="130" t="s">
        <v>5</v>
      </c>
      <c r="F446" s="131">
        <f>Приложение_6!F459</f>
        <v>400000</v>
      </c>
      <c r="G446" s="131"/>
      <c r="I446" s="146"/>
      <c r="L446" s="146"/>
      <c r="M446" s="146"/>
    </row>
    <row r="447" spans="1:13" ht="94.5" outlineLevel="1">
      <c r="A447" s="136" t="s">
        <v>642</v>
      </c>
      <c r="B447" s="137" t="s">
        <v>219</v>
      </c>
      <c r="C447" s="137" t="s">
        <v>1</v>
      </c>
      <c r="D447" s="137" t="s">
        <v>3</v>
      </c>
      <c r="E447" s="137" t="s">
        <v>3</v>
      </c>
      <c r="F447" s="138">
        <f>F448+F452</f>
        <v>51986386.35</v>
      </c>
      <c r="G447" s="138"/>
      <c r="I447" s="146">
        <v>15992013.99</v>
      </c>
      <c r="L447" s="146">
        <f t="shared" si="19"/>
        <v>-35994372.36</v>
      </c>
      <c r="M447" s="146">
        <f t="shared" si="20"/>
        <v>0</v>
      </c>
    </row>
    <row r="448" spans="1:13" ht="110.25" outlineLevel="2">
      <c r="A448" s="129" t="s">
        <v>555</v>
      </c>
      <c r="B448" s="130" t="s">
        <v>220</v>
      </c>
      <c r="C448" s="130" t="s">
        <v>1</v>
      </c>
      <c r="D448" s="130" t="s">
        <v>3</v>
      </c>
      <c r="E448" s="130" t="s">
        <v>3</v>
      </c>
      <c r="F448" s="131">
        <f>F449</f>
        <v>0</v>
      </c>
      <c r="G448" s="131"/>
      <c r="I448" s="146">
        <v>13482633.29</v>
      </c>
      <c r="L448" s="146">
        <f t="shared" si="19"/>
        <v>13482633.29</v>
      </c>
      <c r="M448" s="146">
        <f t="shared" si="20"/>
        <v>0</v>
      </c>
    </row>
    <row r="449" spans="1:13" ht="47.25" outlineLevel="3">
      <c r="A449" s="129" t="s">
        <v>464</v>
      </c>
      <c r="B449" s="130" t="s">
        <v>221</v>
      </c>
      <c r="C449" s="130" t="s">
        <v>1</v>
      </c>
      <c r="D449" s="130" t="s">
        <v>3</v>
      </c>
      <c r="E449" s="130" t="s">
        <v>3</v>
      </c>
      <c r="F449" s="131">
        <f>F450</f>
        <v>0</v>
      </c>
      <c r="G449" s="131"/>
      <c r="I449" s="146">
        <v>13482633.29</v>
      </c>
      <c r="L449" s="146">
        <f t="shared" si="19"/>
        <v>13482633.29</v>
      </c>
      <c r="M449" s="146">
        <f t="shared" si="20"/>
        <v>0</v>
      </c>
    </row>
    <row r="450" spans="1:13" ht="31.5" outlineLevel="4">
      <c r="A450" s="129" t="s">
        <v>699</v>
      </c>
      <c r="B450" s="130" t="s">
        <v>221</v>
      </c>
      <c r="C450" s="130" t="s">
        <v>65</v>
      </c>
      <c r="D450" s="130" t="s">
        <v>3</v>
      </c>
      <c r="E450" s="130" t="s">
        <v>3</v>
      </c>
      <c r="F450" s="131">
        <f>F451</f>
        <v>0</v>
      </c>
      <c r="G450" s="131"/>
      <c r="I450" s="146">
        <v>13482633.29</v>
      </c>
      <c r="L450" s="146">
        <f t="shared" si="19"/>
        <v>13482633.29</v>
      </c>
      <c r="M450" s="146">
        <f t="shared" si="20"/>
        <v>0</v>
      </c>
    </row>
    <row r="451" spans="1:13" ht="15.75" outlineLevel="5">
      <c r="A451" s="129" t="s">
        <v>681</v>
      </c>
      <c r="B451" s="130" t="s">
        <v>221</v>
      </c>
      <c r="C451" s="130" t="s">
        <v>65</v>
      </c>
      <c r="D451" s="130" t="s">
        <v>159</v>
      </c>
      <c r="E451" s="130" t="s">
        <v>5</v>
      </c>
      <c r="F451" s="131">
        <f>Приложение_6!F463</f>
        <v>0</v>
      </c>
      <c r="G451" s="131"/>
      <c r="I451" s="146">
        <v>13482633.29</v>
      </c>
      <c r="L451" s="146">
        <f t="shared" si="19"/>
        <v>13482633.29</v>
      </c>
      <c r="M451" s="146">
        <f t="shared" si="20"/>
        <v>0</v>
      </c>
    </row>
    <row r="452" spans="1:13" ht="78.75" outlineLevel="2">
      <c r="A452" s="129" t="s">
        <v>556</v>
      </c>
      <c r="B452" s="130" t="s">
        <v>222</v>
      </c>
      <c r="C452" s="130" t="s">
        <v>1</v>
      </c>
      <c r="D452" s="130" t="s">
        <v>3</v>
      </c>
      <c r="E452" s="130" t="s">
        <v>3</v>
      </c>
      <c r="F452" s="131">
        <f>F453</f>
        <v>51986386.35</v>
      </c>
      <c r="G452" s="131"/>
      <c r="I452" s="146">
        <v>2509380.7</v>
      </c>
      <c r="L452" s="146">
        <f t="shared" si="19"/>
        <v>-49477005.65</v>
      </c>
      <c r="M452" s="146">
        <f t="shared" si="20"/>
        <v>0</v>
      </c>
    </row>
    <row r="453" spans="1:13" ht="31.5" customHeight="1" outlineLevel="3">
      <c r="A453" s="129" t="s">
        <v>444</v>
      </c>
      <c r="B453" s="130" t="s">
        <v>223</v>
      </c>
      <c r="C453" s="130" t="s">
        <v>1</v>
      </c>
      <c r="D453" s="130" t="s">
        <v>3</v>
      </c>
      <c r="E453" s="130" t="s">
        <v>3</v>
      </c>
      <c r="F453" s="131">
        <f>F454</f>
        <v>51986386.35</v>
      </c>
      <c r="G453" s="131"/>
      <c r="I453" s="146">
        <v>2509380.7</v>
      </c>
      <c r="L453" s="146">
        <f t="shared" si="19"/>
        <v>-49477005.65</v>
      </c>
      <c r="M453" s="146">
        <f t="shared" si="20"/>
        <v>0</v>
      </c>
    </row>
    <row r="454" spans="1:13" ht="63" outlineLevel="4">
      <c r="A454" s="129" t="s">
        <v>697</v>
      </c>
      <c r="B454" s="130" t="s">
        <v>223</v>
      </c>
      <c r="C454" s="130" t="s">
        <v>17</v>
      </c>
      <c r="D454" s="130" t="s">
        <v>3</v>
      </c>
      <c r="E454" s="130" t="s">
        <v>3</v>
      </c>
      <c r="F454" s="131">
        <f>F455</f>
        <v>51986386.35</v>
      </c>
      <c r="G454" s="131"/>
      <c r="I454" s="146">
        <v>2509380.7</v>
      </c>
      <c r="L454" s="146">
        <f t="shared" si="19"/>
        <v>-49477005.65</v>
      </c>
      <c r="M454" s="146">
        <f t="shared" si="20"/>
        <v>0</v>
      </c>
    </row>
    <row r="455" spans="1:13" ht="15.75" outlineLevel="5">
      <c r="A455" s="129" t="s">
        <v>681</v>
      </c>
      <c r="B455" s="130" t="s">
        <v>223</v>
      </c>
      <c r="C455" s="130" t="s">
        <v>17</v>
      </c>
      <c r="D455" s="130" t="s">
        <v>159</v>
      </c>
      <c r="E455" s="130" t="s">
        <v>5</v>
      </c>
      <c r="F455" s="131">
        <f>Приложение_6!F466</f>
        <v>51986386.35</v>
      </c>
      <c r="G455" s="131"/>
      <c r="I455" s="146">
        <v>2509380.7</v>
      </c>
      <c r="L455" s="146">
        <f t="shared" si="19"/>
        <v>-49477005.65</v>
      </c>
      <c r="M455" s="146">
        <f t="shared" si="20"/>
        <v>0</v>
      </c>
    </row>
    <row r="456" spans="1:13" ht="78.75" customHeight="1" outlineLevel="1">
      <c r="A456" s="136" t="s">
        <v>634</v>
      </c>
      <c r="B456" s="137" t="s">
        <v>161</v>
      </c>
      <c r="C456" s="137" t="s">
        <v>1</v>
      </c>
      <c r="D456" s="137" t="s">
        <v>3</v>
      </c>
      <c r="E456" s="137" t="s">
        <v>3</v>
      </c>
      <c r="F456" s="138">
        <f>F457+F461+F465+F469+F483+F487+F494+F476+F499</f>
        <v>42089486.919999994</v>
      </c>
      <c r="G456" s="138">
        <f>G457+G461+G465+G469+G483+G487+G494</f>
        <v>3608380</v>
      </c>
      <c r="I456" s="146">
        <v>57149310.92</v>
      </c>
      <c r="J456" s="142">
        <v>3608380</v>
      </c>
      <c r="L456" s="146">
        <f t="shared" si="19"/>
        <v>15059824.000000007</v>
      </c>
      <c r="M456" s="146">
        <f t="shared" si="20"/>
        <v>0</v>
      </c>
    </row>
    <row r="457" spans="1:13" ht="78.75" outlineLevel="2">
      <c r="A457" s="129" t="s">
        <v>557</v>
      </c>
      <c r="B457" s="130" t="s">
        <v>224</v>
      </c>
      <c r="C457" s="130" t="s">
        <v>1</v>
      </c>
      <c r="D457" s="130" t="s">
        <v>3</v>
      </c>
      <c r="E457" s="130" t="s">
        <v>3</v>
      </c>
      <c r="F457" s="131">
        <f>F458</f>
        <v>15953571.42</v>
      </c>
      <c r="G457" s="131"/>
      <c r="I457" s="146">
        <v>15953571.42</v>
      </c>
      <c r="L457" s="146">
        <f t="shared" si="19"/>
        <v>0</v>
      </c>
      <c r="M457" s="146">
        <f t="shared" si="20"/>
        <v>0</v>
      </c>
    </row>
    <row r="458" spans="1:13" ht="63" outlineLevel="3">
      <c r="A458" s="129" t="s">
        <v>465</v>
      </c>
      <c r="B458" s="130" t="s">
        <v>225</v>
      </c>
      <c r="C458" s="130" t="s">
        <v>1</v>
      </c>
      <c r="D458" s="130" t="s">
        <v>3</v>
      </c>
      <c r="E458" s="130" t="s">
        <v>3</v>
      </c>
      <c r="F458" s="131">
        <f>F459</f>
        <v>15953571.42</v>
      </c>
      <c r="G458" s="131"/>
      <c r="I458" s="146">
        <v>15953571.42</v>
      </c>
      <c r="L458" s="146">
        <f t="shared" si="19"/>
        <v>0</v>
      </c>
      <c r="M458" s="146">
        <f t="shared" si="20"/>
        <v>0</v>
      </c>
    </row>
    <row r="459" spans="1:13" ht="63" outlineLevel="4">
      <c r="A459" s="129" t="s">
        <v>697</v>
      </c>
      <c r="B459" s="130" t="s">
        <v>225</v>
      </c>
      <c r="C459" s="130" t="s">
        <v>17</v>
      </c>
      <c r="D459" s="130" t="s">
        <v>3</v>
      </c>
      <c r="E459" s="130" t="s">
        <v>3</v>
      </c>
      <c r="F459" s="131">
        <f>F460</f>
        <v>15953571.42</v>
      </c>
      <c r="G459" s="131"/>
      <c r="I459" s="146">
        <v>15953571.42</v>
      </c>
      <c r="L459" s="146">
        <f t="shared" si="19"/>
        <v>0</v>
      </c>
      <c r="M459" s="146">
        <f t="shared" si="20"/>
        <v>0</v>
      </c>
    </row>
    <row r="460" spans="1:13" ht="15.75" outlineLevel="5">
      <c r="A460" s="129" t="s">
        <v>682</v>
      </c>
      <c r="B460" s="130" t="s">
        <v>225</v>
      </c>
      <c r="C460" s="130" t="s">
        <v>17</v>
      </c>
      <c r="D460" s="130" t="s">
        <v>159</v>
      </c>
      <c r="E460" s="130" t="s">
        <v>14</v>
      </c>
      <c r="F460" s="131">
        <f>Приложение_6!F472</f>
        <v>15953571.42</v>
      </c>
      <c r="G460" s="131"/>
      <c r="I460" s="146">
        <v>15953571.42</v>
      </c>
      <c r="L460" s="146">
        <f t="shared" si="19"/>
        <v>0</v>
      </c>
      <c r="M460" s="146">
        <f t="shared" si="20"/>
        <v>0</v>
      </c>
    </row>
    <row r="461" spans="1:13" ht="110.25" outlineLevel="2">
      <c r="A461" s="129" t="s">
        <v>558</v>
      </c>
      <c r="B461" s="130" t="s">
        <v>226</v>
      </c>
      <c r="C461" s="130" t="s">
        <v>1</v>
      </c>
      <c r="D461" s="130" t="s">
        <v>3</v>
      </c>
      <c r="E461" s="130" t="s">
        <v>3</v>
      </c>
      <c r="F461" s="131">
        <f>F462</f>
        <v>10822410.2</v>
      </c>
      <c r="G461" s="131"/>
      <c r="I461" s="146">
        <v>13274260.85</v>
      </c>
      <c r="L461" s="146">
        <f t="shared" si="19"/>
        <v>2451850.6500000004</v>
      </c>
      <c r="M461" s="146">
        <f t="shared" si="20"/>
        <v>0</v>
      </c>
    </row>
    <row r="462" spans="1:13" ht="63" outlineLevel="3">
      <c r="A462" s="129" t="s">
        <v>466</v>
      </c>
      <c r="B462" s="130" t="s">
        <v>227</v>
      </c>
      <c r="C462" s="130" t="s">
        <v>1</v>
      </c>
      <c r="D462" s="130" t="s">
        <v>3</v>
      </c>
      <c r="E462" s="130" t="s">
        <v>3</v>
      </c>
      <c r="F462" s="131">
        <f>F463</f>
        <v>10822410.2</v>
      </c>
      <c r="G462" s="131"/>
      <c r="I462" s="146">
        <v>13274260.85</v>
      </c>
      <c r="L462" s="146">
        <f t="shared" si="19"/>
        <v>2451850.6500000004</v>
      </c>
      <c r="M462" s="146">
        <f t="shared" si="20"/>
        <v>0</v>
      </c>
    </row>
    <row r="463" spans="1:13" ht="63" outlineLevel="4">
      <c r="A463" s="129" t="s">
        <v>697</v>
      </c>
      <c r="B463" s="130" t="s">
        <v>227</v>
      </c>
      <c r="C463" s="130" t="s">
        <v>17</v>
      </c>
      <c r="D463" s="130" t="s">
        <v>3</v>
      </c>
      <c r="E463" s="130" t="s">
        <v>3</v>
      </c>
      <c r="F463" s="131">
        <f>F464</f>
        <v>10822410.2</v>
      </c>
      <c r="G463" s="131"/>
      <c r="I463" s="146">
        <v>13274260.85</v>
      </c>
      <c r="L463" s="146">
        <f t="shared" si="19"/>
        <v>2451850.6500000004</v>
      </c>
      <c r="M463" s="146">
        <f t="shared" si="20"/>
        <v>0</v>
      </c>
    </row>
    <row r="464" spans="1:13" ht="15.75" outlineLevel="5">
      <c r="A464" s="129" t="s">
        <v>682</v>
      </c>
      <c r="B464" s="130" t="s">
        <v>227</v>
      </c>
      <c r="C464" s="130" t="s">
        <v>17</v>
      </c>
      <c r="D464" s="130" t="s">
        <v>159</v>
      </c>
      <c r="E464" s="130" t="s">
        <v>14</v>
      </c>
      <c r="F464" s="131">
        <f>Приложение_6!F475</f>
        <v>10822410.2</v>
      </c>
      <c r="G464" s="131"/>
      <c r="I464" s="146">
        <v>13274260.85</v>
      </c>
      <c r="L464" s="146">
        <f t="shared" si="19"/>
        <v>2451850.6500000004</v>
      </c>
      <c r="M464" s="146">
        <f t="shared" si="20"/>
        <v>0</v>
      </c>
    </row>
    <row r="465" spans="1:13" ht="110.25" outlineLevel="2">
      <c r="A465" s="129" t="s">
        <v>559</v>
      </c>
      <c r="B465" s="130" t="s">
        <v>228</v>
      </c>
      <c r="C465" s="130" t="s">
        <v>1</v>
      </c>
      <c r="D465" s="130" t="s">
        <v>3</v>
      </c>
      <c r="E465" s="130" t="s">
        <v>3</v>
      </c>
      <c r="F465" s="131">
        <f>F466</f>
        <v>403340.65</v>
      </c>
      <c r="G465" s="131"/>
      <c r="I465" s="146">
        <v>403340.65</v>
      </c>
      <c r="L465" s="146">
        <f t="shared" si="19"/>
        <v>0</v>
      </c>
      <c r="M465" s="146">
        <f t="shared" si="20"/>
        <v>0</v>
      </c>
    </row>
    <row r="466" spans="1:13" ht="63" outlineLevel="3">
      <c r="A466" s="129" t="s">
        <v>459</v>
      </c>
      <c r="B466" s="130" t="s">
        <v>229</v>
      </c>
      <c r="C466" s="130" t="s">
        <v>1</v>
      </c>
      <c r="D466" s="130" t="s">
        <v>3</v>
      </c>
      <c r="E466" s="130" t="s">
        <v>3</v>
      </c>
      <c r="F466" s="131">
        <f>F467</f>
        <v>403340.65</v>
      </c>
      <c r="G466" s="131"/>
      <c r="I466" s="146">
        <v>403340.65</v>
      </c>
      <c r="L466" s="146">
        <f t="shared" si="19"/>
        <v>0</v>
      </c>
      <c r="M466" s="146">
        <f t="shared" si="20"/>
        <v>0</v>
      </c>
    </row>
    <row r="467" spans="1:13" ht="63" outlineLevel="4">
      <c r="A467" s="129" t="s">
        <v>697</v>
      </c>
      <c r="B467" s="130" t="s">
        <v>229</v>
      </c>
      <c r="C467" s="130" t="s">
        <v>17</v>
      </c>
      <c r="D467" s="130" t="s">
        <v>3</v>
      </c>
      <c r="E467" s="130" t="s">
        <v>3</v>
      </c>
      <c r="F467" s="131">
        <f>F468</f>
        <v>403340.65</v>
      </c>
      <c r="G467" s="131"/>
      <c r="I467" s="146">
        <v>403340.65</v>
      </c>
      <c r="L467" s="146">
        <f t="shared" si="19"/>
        <v>0</v>
      </c>
      <c r="M467" s="146">
        <f t="shared" si="20"/>
        <v>0</v>
      </c>
    </row>
    <row r="468" spans="1:13" ht="15.75" outlineLevel="5">
      <c r="A468" s="129" t="s">
        <v>682</v>
      </c>
      <c r="B468" s="130" t="s">
        <v>229</v>
      </c>
      <c r="C468" s="130" t="s">
        <v>17</v>
      </c>
      <c r="D468" s="130" t="s">
        <v>159</v>
      </c>
      <c r="E468" s="130" t="s">
        <v>14</v>
      </c>
      <c r="F468" s="131">
        <f>Приложение_6!F478</f>
        <v>403340.65</v>
      </c>
      <c r="G468" s="131"/>
      <c r="I468" s="146">
        <v>403340.65</v>
      </c>
      <c r="L468" s="146">
        <f t="shared" si="19"/>
        <v>0</v>
      </c>
      <c r="M468" s="146">
        <f t="shared" si="20"/>
        <v>0</v>
      </c>
    </row>
    <row r="469" spans="1:13" ht="47.25" outlineLevel="2">
      <c r="A469" s="129" t="s">
        <v>560</v>
      </c>
      <c r="B469" s="130" t="s">
        <v>230</v>
      </c>
      <c r="C469" s="130" t="s">
        <v>1</v>
      </c>
      <c r="D469" s="130" t="s">
        <v>3</v>
      </c>
      <c r="E469" s="130" t="s">
        <v>3</v>
      </c>
      <c r="F469" s="131">
        <f>F470+F473</f>
        <v>3665387.73</v>
      </c>
      <c r="G469" s="131"/>
      <c r="I469" s="146">
        <v>18716382.43</v>
      </c>
      <c r="L469" s="146">
        <f t="shared" si="19"/>
        <v>15050994.7</v>
      </c>
      <c r="M469" s="146">
        <f t="shared" si="20"/>
        <v>0</v>
      </c>
    </row>
    <row r="470" spans="1:13" ht="31.5" customHeight="1" outlineLevel="3">
      <c r="A470" s="129" t="s">
        <v>444</v>
      </c>
      <c r="B470" s="130" t="s">
        <v>231</v>
      </c>
      <c r="C470" s="130" t="s">
        <v>1</v>
      </c>
      <c r="D470" s="130" t="s">
        <v>3</v>
      </c>
      <c r="E470" s="130" t="s">
        <v>3</v>
      </c>
      <c r="F470" s="131">
        <f>F471</f>
        <v>665387.7300000001</v>
      </c>
      <c r="G470" s="131"/>
      <c r="I470" s="146">
        <v>936558.43</v>
      </c>
      <c r="L470" s="146">
        <f t="shared" si="19"/>
        <v>271170.69999999995</v>
      </c>
      <c r="M470" s="146">
        <f t="shared" si="20"/>
        <v>0</v>
      </c>
    </row>
    <row r="471" spans="1:13" ht="63" outlineLevel="4">
      <c r="A471" s="129" t="s">
        <v>697</v>
      </c>
      <c r="B471" s="130" t="s">
        <v>231</v>
      </c>
      <c r="C471" s="130" t="s">
        <v>17</v>
      </c>
      <c r="D471" s="130" t="s">
        <v>3</v>
      </c>
      <c r="E471" s="130" t="s">
        <v>3</v>
      </c>
      <c r="F471" s="131">
        <f>F472</f>
        <v>665387.7300000001</v>
      </c>
      <c r="G471" s="131"/>
      <c r="I471" s="146">
        <v>936558.43</v>
      </c>
      <c r="L471" s="146">
        <f t="shared" si="19"/>
        <v>271170.69999999995</v>
      </c>
      <c r="M471" s="146">
        <f t="shared" si="20"/>
        <v>0</v>
      </c>
    </row>
    <row r="472" spans="1:13" ht="15.75" outlineLevel="5">
      <c r="A472" s="129" t="s">
        <v>682</v>
      </c>
      <c r="B472" s="130" t="s">
        <v>231</v>
      </c>
      <c r="C472" s="130" t="s">
        <v>17</v>
      </c>
      <c r="D472" s="130" t="s">
        <v>159</v>
      </c>
      <c r="E472" s="130" t="s">
        <v>14</v>
      </c>
      <c r="F472" s="131">
        <f>Приложение_6!F481</f>
        <v>665387.7300000001</v>
      </c>
      <c r="G472" s="131"/>
      <c r="I472" s="146">
        <v>936558.43</v>
      </c>
      <c r="L472" s="146">
        <f t="shared" si="19"/>
        <v>271170.69999999995</v>
      </c>
      <c r="M472" s="146">
        <f t="shared" si="20"/>
        <v>0</v>
      </c>
    </row>
    <row r="473" spans="1:13" ht="78.75" outlineLevel="3">
      <c r="A473" s="129" t="s">
        <v>467</v>
      </c>
      <c r="B473" s="130" t="s">
        <v>232</v>
      </c>
      <c r="C473" s="130" t="s">
        <v>1</v>
      </c>
      <c r="D473" s="130" t="s">
        <v>3</v>
      </c>
      <c r="E473" s="130" t="s">
        <v>3</v>
      </c>
      <c r="F473" s="131">
        <f>F474</f>
        <v>3000000</v>
      </c>
      <c r="G473" s="131"/>
      <c r="I473" s="146">
        <v>17779824</v>
      </c>
      <c r="L473" s="146">
        <f t="shared" si="19"/>
        <v>14779824</v>
      </c>
      <c r="M473" s="146">
        <f t="shared" si="20"/>
        <v>0</v>
      </c>
    </row>
    <row r="474" spans="1:13" ht="63" outlineLevel="4">
      <c r="A474" s="129" t="s">
        <v>1227</v>
      </c>
      <c r="B474" s="130" t="s">
        <v>232</v>
      </c>
      <c r="C474" s="130" t="s">
        <v>143</v>
      </c>
      <c r="D474" s="130" t="s">
        <v>3</v>
      </c>
      <c r="E474" s="130" t="s">
        <v>3</v>
      </c>
      <c r="F474" s="131">
        <f>F475</f>
        <v>3000000</v>
      </c>
      <c r="G474" s="131"/>
      <c r="I474" s="146">
        <v>17779824</v>
      </c>
      <c r="L474" s="146">
        <f t="shared" si="19"/>
        <v>14779824</v>
      </c>
      <c r="M474" s="146">
        <f t="shared" si="20"/>
        <v>0</v>
      </c>
    </row>
    <row r="475" spans="1:13" ht="15.75" outlineLevel="5">
      <c r="A475" s="129" t="s">
        <v>682</v>
      </c>
      <c r="B475" s="130" t="s">
        <v>232</v>
      </c>
      <c r="C475" s="130" t="s">
        <v>143</v>
      </c>
      <c r="D475" s="130" t="s">
        <v>159</v>
      </c>
      <c r="E475" s="130" t="s">
        <v>14</v>
      </c>
      <c r="F475" s="131">
        <f>Приложение_6!F483</f>
        <v>3000000</v>
      </c>
      <c r="G475" s="131"/>
      <c r="I475" s="146">
        <v>17779824</v>
      </c>
      <c r="L475" s="146">
        <f t="shared" si="19"/>
        <v>14779824</v>
      </c>
      <c r="M475" s="146">
        <f t="shared" si="20"/>
        <v>0</v>
      </c>
    </row>
    <row r="476" spans="1:13" ht="47.25" outlineLevel="5">
      <c r="A476" s="95" t="s">
        <v>1262</v>
      </c>
      <c r="B476" s="96" t="s">
        <v>1263</v>
      </c>
      <c r="C476" s="96" t="s">
        <v>1</v>
      </c>
      <c r="D476" s="130" t="s">
        <v>3</v>
      </c>
      <c r="E476" s="130" t="s">
        <v>3</v>
      </c>
      <c r="F476" s="131">
        <f>F477+F480</f>
        <v>2445935.69</v>
      </c>
      <c r="G476" s="131"/>
      <c r="I476" s="146"/>
      <c r="L476" s="146"/>
      <c r="M476" s="146"/>
    </row>
    <row r="477" spans="1:13" ht="63" outlineLevel="5">
      <c r="A477" s="95" t="s">
        <v>459</v>
      </c>
      <c r="B477" s="96" t="s">
        <v>1264</v>
      </c>
      <c r="C477" s="96" t="s">
        <v>1</v>
      </c>
      <c r="D477" s="130" t="s">
        <v>3</v>
      </c>
      <c r="E477" s="130" t="s">
        <v>3</v>
      </c>
      <c r="F477" s="131">
        <f>F478</f>
        <v>510635.69</v>
      </c>
      <c r="G477" s="131"/>
      <c r="I477" s="146"/>
      <c r="L477" s="146"/>
      <c r="M477" s="146"/>
    </row>
    <row r="478" spans="1:13" ht="63" outlineLevel="5">
      <c r="A478" s="95" t="s">
        <v>697</v>
      </c>
      <c r="B478" s="96" t="s">
        <v>1264</v>
      </c>
      <c r="C478" s="96" t="s">
        <v>17</v>
      </c>
      <c r="D478" s="130" t="s">
        <v>3</v>
      </c>
      <c r="E478" s="130" t="s">
        <v>3</v>
      </c>
      <c r="F478" s="131">
        <f>F479</f>
        <v>510635.69</v>
      </c>
      <c r="G478" s="131"/>
      <c r="I478" s="146"/>
      <c r="L478" s="146"/>
      <c r="M478" s="146"/>
    </row>
    <row r="479" spans="1:13" ht="15.75" outlineLevel="5">
      <c r="A479" s="129" t="s">
        <v>682</v>
      </c>
      <c r="B479" s="96" t="s">
        <v>1264</v>
      </c>
      <c r="C479" s="96" t="s">
        <v>17</v>
      </c>
      <c r="D479" s="130" t="s">
        <v>159</v>
      </c>
      <c r="E479" s="130" t="s">
        <v>14</v>
      </c>
      <c r="F479" s="131">
        <f>Приложение_6!F486</f>
        <v>510635.69</v>
      </c>
      <c r="G479" s="131"/>
      <c r="I479" s="146"/>
      <c r="L479" s="146"/>
      <c r="M479" s="146"/>
    </row>
    <row r="480" spans="1:13" ht="31.5" outlineLevel="5">
      <c r="A480" s="95" t="s">
        <v>444</v>
      </c>
      <c r="B480" s="96" t="s">
        <v>1265</v>
      </c>
      <c r="C480" s="96" t="s">
        <v>1</v>
      </c>
      <c r="D480" s="130" t="s">
        <v>3</v>
      </c>
      <c r="E480" s="130" t="s">
        <v>3</v>
      </c>
      <c r="F480" s="131">
        <f>F481</f>
        <v>1935300</v>
      </c>
      <c r="G480" s="131"/>
      <c r="I480" s="146"/>
      <c r="L480" s="146"/>
      <c r="M480" s="146"/>
    </row>
    <row r="481" spans="1:13" ht="63" outlineLevel="5">
      <c r="A481" s="95" t="s">
        <v>697</v>
      </c>
      <c r="B481" s="96" t="s">
        <v>1265</v>
      </c>
      <c r="C481" s="96" t="s">
        <v>17</v>
      </c>
      <c r="D481" s="130" t="s">
        <v>3</v>
      </c>
      <c r="E481" s="130" t="s">
        <v>3</v>
      </c>
      <c r="F481" s="131">
        <f>F482</f>
        <v>1935300</v>
      </c>
      <c r="G481" s="131"/>
      <c r="I481" s="146"/>
      <c r="L481" s="146"/>
      <c r="M481" s="146"/>
    </row>
    <row r="482" spans="1:13" ht="15.75" outlineLevel="5">
      <c r="A482" s="129" t="s">
        <v>682</v>
      </c>
      <c r="B482" s="96" t="s">
        <v>1265</v>
      </c>
      <c r="C482" s="96" t="s">
        <v>17</v>
      </c>
      <c r="D482" s="130" t="s">
        <v>159</v>
      </c>
      <c r="E482" s="130" t="s">
        <v>14</v>
      </c>
      <c r="F482" s="131">
        <f>Приложение_6!F488</f>
        <v>1935300</v>
      </c>
      <c r="G482" s="131"/>
      <c r="I482" s="146"/>
      <c r="L482" s="146"/>
      <c r="M482" s="146"/>
    </row>
    <row r="483" spans="1:13" ht="63" outlineLevel="2">
      <c r="A483" s="129" t="s">
        <v>561</v>
      </c>
      <c r="B483" s="130" t="s">
        <v>233</v>
      </c>
      <c r="C483" s="130" t="s">
        <v>1</v>
      </c>
      <c r="D483" s="130" t="s">
        <v>3</v>
      </c>
      <c r="E483" s="130" t="s">
        <v>3</v>
      </c>
      <c r="F483" s="131">
        <f>F484</f>
        <v>3817602</v>
      </c>
      <c r="G483" s="131"/>
      <c r="I483" s="146">
        <v>4002811.57</v>
      </c>
      <c r="L483" s="146">
        <f t="shared" si="19"/>
        <v>185209.56999999983</v>
      </c>
      <c r="M483" s="146">
        <f t="shared" si="20"/>
        <v>0</v>
      </c>
    </row>
    <row r="484" spans="1:13" ht="31.5" customHeight="1" outlineLevel="3">
      <c r="A484" s="129" t="s">
        <v>444</v>
      </c>
      <c r="B484" s="130" t="s">
        <v>234</v>
      </c>
      <c r="C484" s="130" t="s">
        <v>1</v>
      </c>
      <c r="D484" s="130" t="s">
        <v>3</v>
      </c>
      <c r="E484" s="130" t="s">
        <v>3</v>
      </c>
      <c r="F484" s="131">
        <f>F485</f>
        <v>3817602</v>
      </c>
      <c r="G484" s="131"/>
      <c r="I484" s="146">
        <v>4002811.57</v>
      </c>
      <c r="L484" s="146">
        <f aca="true" t="shared" si="21" ref="L484:L555">I484-F484</f>
        <v>185209.56999999983</v>
      </c>
      <c r="M484" s="146">
        <f aca="true" t="shared" si="22" ref="M484:M555">J484-G484</f>
        <v>0</v>
      </c>
    </row>
    <row r="485" spans="1:13" ht="63" outlineLevel="4">
      <c r="A485" s="129" t="s">
        <v>697</v>
      </c>
      <c r="B485" s="130" t="s">
        <v>234</v>
      </c>
      <c r="C485" s="130" t="s">
        <v>17</v>
      </c>
      <c r="D485" s="130" t="s">
        <v>3</v>
      </c>
      <c r="E485" s="130" t="s">
        <v>3</v>
      </c>
      <c r="F485" s="131">
        <f>F486</f>
        <v>3817602</v>
      </c>
      <c r="G485" s="131"/>
      <c r="I485" s="146">
        <v>4002811.57</v>
      </c>
      <c r="L485" s="146">
        <f t="shared" si="21"/>
        <v>185209.56999999983</v>
      </c>
      <c r="M485" s="146">
        <f t="shared" si="22"/>
        <v>0</v>
      </c>
    </row>
    <row r="486" spans="1:13" ht="15.75" outlineLevel="5">
      <c r="A486" s="129" t="s">
        <v>682</v>
      </c>
      <c r="B486" s="130" t="s">
        <v>234</v>
      </c>
      <c r="C486" s="130" t="s">
        <v>17</v>
      </c>
      <c r="D486" s="130" t="s">
        <v>159</v>
      </c>
      <c r="E486" s="130" t="s">
        <v>14</v>
      </c>
      <c r="F486" s="131">
        <f>Приложение_6!F491</f>
        <v>3817602</v>
      </c>
      <c r="G486" s="131"/>
      <c r="I486" s="146">
        <v>4002811.57</v>
      </c>
      <c r="L486" s="146">
        <f t="shared" si="21"/>
        <v>185209.56999999983</v>
      </c>
      <c r="M486" s="146">
        <f t="shared" si="22"/>
        <v>0</v>
      </c>
    </row>
    <row r="487" spans="1:13" ht="47.25" outlineLevel="2">
      <c r="A487" s="129" t="s">
        <v>534</v>
      </c>
      <c r="B487" s="130" t="s">
        <v>162</v>
      </c>
      <c r="C487" s="130" t="s">
        <v>1</v>
      </c>
      <c r="D487" s="130" t="s">
        <v>3</v>
      </c>
      <c r="E487" s="130" t="s">
        <v>3</v>
      </c>
      <c r="F487" s="131">
        <f>F488+F491</f>
        <v>3608380</v>
      </c>
      <c r="G487" s="131">
        <f>G488+G491</f>
        <v>3608380</v>
      </c>
      <c r="I487" s="146">
        <v>3608380</v>
      </c>
      <c r="J487" s="146">
        <v>3608380</v>
      </c>
      <c r="L487" s="146">
        <f t="shared" si="21"/>
        <v>0</v>
      </c>
      <c r="M487" s="146">
        <f t="shared" si="22"/>
        <v>0</v>
      </c>
    </row>
    <row r="488" spans="1:13" ht="63" outlineLevel="3">
      <c r="A488" s="129" t="s">
        <v>453</v>
      </c>
      <c r="B488" s="130" t="s">
        <v>163</v>
      </c>
      <c r="C488" s="130" t="s">
        <v>1</v>
      </c>
      <c r="D488" s="130" t="s">
        <v>3</v>
      </c>
      <c r="E488" s="130" t="s">
        <v>3</v>
      </c>
      <c r="F488" s="131">
        <f>F489</f>
        <v>3590760</v>
      </c>
      <c r="G488" s="131">
        <f>G489</f>
        <v>3590760</v>
      </c>
      <c r="I488" s="146">
        <v>3590760</v>
      </c>
      <c r="J488" s="146">
        <v>3590760</v>
      </c>
      <c r="L488" s="146">
        <f t="shared" si="21"/>
        <v>0</v>
      </c>
      <c r="M488" s="146">
        <f t="shared" si="22"/>
        <v>0</v>
      </c>
    </row>
    <row r="489" spans="1:13" ht="63" outlineLevel="4">
      <c r="A489" s="129" t="s">
        <v>697</v>
      </c>
      <c r="B489" s="130" t="s">
        <v>163</v>
      </c>
      <c r="C489" s="130" t="s">
        <v>17</v>
      </c>
      <c r="D489" s="130" t="s">
        <v>3</v>
      </c>
      <c r="E489" s="130" t="s">
        <v>3</v>
      </c>
      <c r="F489" s="131">
        <f>F490</f>
        <v>3590760</v>
      </c>
      <c r="G489" s="131">
        <f>G490</f>
        <v>3590760</v>
      </c>
      <c r="I489" s="146">
        <v>3590760</v>
      </c>
      <c r="J489" s="146">
        <v>3590760</v>
      </c>
      <c r="L489" s="146">
        <f t="shared" si="21"/>
        <v>0</v>
      </c>
      <c r="M489" s="146">
        <f t="shared" si="22"/>
        <v>0</v>
      </c>
    </row>
    <row r="490" spans="1:13" ht="31.5" outlineLevel="5">
      <c r="A490" s="129" t="s">
        <v>675</v>
      </c>
      <c r="B490" s="130" t="s">
        <v>163</v>
      </c>
      <c r="C490" s="130" t="s">
        <v>17</v>
      </c>
      <c r="D490" s="130" t="s">
        <v>22</v>
      </c>
      <c r="E490" s="130" t="s">
        <v>159</v>
      </c>
      <c r="F490" s="131">
        <f>Приложение_6!F325</f>
        <v>3590760</v>
      </c>
      <c r="G490" s="131">
        <f>F490</f>
        <v>3590760</v>
      </c>
      <c r="I490" s="146">
        <v>3590760</v>
      </c>
      <c r="J490" s="146">
        <v>3590760</v>
      </c>
      <c r="L490" s="146">
        <f t="shared" si="21"/>
        <v>0</v>
      </c>
      <c r="M490" s="146">
        <f t="shared" si="22"/>
        <v>0</v>
      </c>
    </row>
    <row r="491" spans="1:13" ht="110.25" outlineLevel="3">
      <c r="A491" s="129" t="s">
        <v>454</v>
      </c>
      <c r="B491" s="130" t="s">
        <v>164</v>
      </c>
      <c r="C491" s="130" t="s">
        <v>1</v>
      </c>
      <c r="D491" s="130" t="s">
        <v>3</v>
      </c>
      <c r="E491" s="130" t="s">
        <v>3</v>
      </c>
      <c r="F491" s="131">
        <f>F492</f>
        <v>17620</v>
      </c>
      <c r="G491" s="131">
        <f>G492</f>
        <v>17620</v>
      </c>
      <c r="I491" s="146">
        <v>17620</v>
      </c>
      <c r="J491" s="146">
        <v>17620</v>
      </c>
      <c r="L491" s="146">
        <f t="shared" si="21"/>
        <v>0</v>
      </c>
      <c r="M491" s="146">
        <f t="shared" si="22"/>
        <v>0</v>
      </c>
    </row>
    <row r="492" spans="1:13" ht="63" outlineLevel="4">
      <c r="A492" s="129" t="s">
        <v>697</v>
      </c>
      <c r="B492" s="130" t="s">
        <v>164</v>
      </c>
      <c r="C492" s="130" t="s">
        <v>17</v>
      </c>
      <c r="D492" s="130" t="s">
        <v>3</v>
      </c>
      <c r="E492" s="130" t="s">
        <v>3</v>
      </c>
      <c r="F492" s="131">
        <f>F493</f>
        <v>17620</v>
      </c>
      <c r="G492" s="131">
        <f>G493</f>
        <v>17620</v>
      </c>
      <c r="I492" s="146">
        <v>17620</v>
      </c>
      <c r="J492" s="146">
        <v>17620</v>
      </c>
      <c r="L492" s="146">
        <f t="shared" si="21"/>
        <v>0</v>
      </c>
      <c r="M492" s="146">
        <f t="shared" si="22"/>
        <v>0</v>
      </c>
    </row>
    <row r="493" spans="1:13" ht="31.5" outlineLevel="5">
      <c r="A493" s="129" t="s">
        <v>675</v>
      </c>
      <c r="B493" s="130" t="s">
        <v>164</v>
      </c>
      <c r="C493" s="130" t="s">
        <v>17</v>
      </c>
      <c r="D493" s="130" t="s">
        <v>22</v>
      </c>
      <c r="E493" s="130" t="s">
        <v>159</v>
      </c>
      <c r="F493" s="131">
        <f>Приложение_6!F327</f>
        <v>17620</v>
      </c>
      <c r="G493" s="131">
        <f>F493</f>
        <v>17620</v>
      </c>
      <c r="I493" s="146">
        <v>17620</v>
      </c>
      <c r="J493" s="146">
        <v>17620</v>
      </c>
      <c r="L493" s="146">
        <f t="shared" si="21"/>
        <v>0</v>
      </c>
      <c r="M493" s="146">
        <f t="shared" si="22"/>
        <v>0</v>
      </c>
    </row>
    <row r="494" spans="1:13" ht="78.75" outlineLevel="2">
      <c r="A494" s="129" t="s">
        <v>562</v>
      </c>
      <c r="B494" s="130" t="s">
        <v>235</v>
      </c>
      <c r="C494" s="130" t="s">
        <v>1</v>
      </c>
      <c r="D494" s="130" t="s">
        <v>3</v>
      </c>
      <c r="E494" s="130" t="s">
        <v>3</v>
      </c>
      <c r="F494" s="131">
        <f>F495</f>
        <v>1190564</v>
      </c>
      <c r="G494" s="131"/>
      <c r="I494" s="146">
        <v>1190564</v>
      </c>
      <c r="L494" s="146">
        <f t="shared" si="21"/>
        <v>0</v>
      </c>
      <c r="M494" s="146">
        <f t="shared" si="22"/>
        <v>0</v>
      </c>
    </row>
    <row r="495" spans="1:13" ht="31.5" customHeight="1" outlineLevel="3">
      <c r="A495" s="129" t="s">
        <v>444</v>
      </c>
      <c r="B495" s="130" t="s">
        <v>236</v>
      </c>
      <c r="C495" s="130" t="s">
        <v>1</v>
      </c>
      <c r="D495" s="130" t="s">
        <v>3</v>
      </c>
      <c r="E495" s="130" t="s">
        <v>3</v>
      </c>
      <c r="F495" s="131">
        <f>F496</f>
        <v>1190564</v>
      </c>
      <c r="G495" s="131"/>
      <c r="I495" s="146">
        <v>1190564</v>
      </c>
      <c r="L495" s="146">
        <f t="shared" si="21"/>
        <v>0</v>
      </c>
      <c r="M495" s="146">
        <f t="shared" si="22"/>
        <v>0</v>
      </c>
    </row>
    <row r="496" spans="1:13" ht="63" outlineLevel="4">
      <c r="A496" s="129" t="s">
        <v>697</v>
      </c>
      <c r="B496" s="130" t="s">
        <v>236</v>
      </c>
      <c r="C496" s="130" t="s">
        <v>17</v>
      </c>
      <c r="D496" s="130" t="s">
        <v>3</v>
      </c>
      <c r="E496" s="130" t="s">
        <v>3</v>
      </c>
      <c r="F496" s="131">
        <f>F497</f>
        <v>1190564</v>
      </c>
      <c r="G496" s="131"/>
      <c r="I496" s="146">
        <v>1190564</v>
      </c>
      <c r="L496" s="146">
        <f t="shared" si="21"/>
        <v>0</v>
      </c>
      <c r="M496" s="146">
        <f t="shared" si="22"/>
        <v>0</v>
      </c>
    </row>
    <row r="497" spans="1:13" ht="15.75" outlineLevel="5">
      <c r="A497" s="129" t="s">
        <v>682</v>
      </c>
      <c r="B497" s="130" t="s">
        <v>236</v>
      </c>
      <c r="C497" s="130" t="s">
        <v>17</v>
      </c>
      <c r="D497" s="130" t="s">
        <v>159</v>
      </c>
      <c r="E497" s="130" t="s">
        <v>14</v>
      </c>
      <c r="F497" s="131">
        <f>Приложение_6!F494</f>
        <v>1190564</v>
      </c>
      <c r="G497" s="131"/>
      <c r="I497" s="146">
        <v>1190564</v>
      </c>
      <c r="L497" s="146">
        <f t="shared" si="21"/>
        <v>0</v>
      </c>
      <c r="M497" s="146">
        <f t="shared" si="22"/>
        <v>0</v>
      </c>
    </row>
    <row r="498" spans="1:13" ht="47.25" outlineLevel="5">
      <c r="A498" s="95" t="s">
        <v>1266</v>
      </c>
      <c r="B498" s="96" t="s">
        <v>1267</v>
      </c>
      <c r="C498" s="96" t="s">
        <v>1</v>
      </c>
      <c r="D498" s="130" t="s">
        <v>3</v>
      </c>
      <c r="E498" s="130" t="s">
        <v>3</v>
      </c>
      <c r="F498" s="131">
        <f>F499</f>
        <v>182295.23</v>
      </c>
      <c r="G498" s="131"/>
      <c r="I498" s="146"/>
      <c r="L498" s="146"/>
      <c r="M498" s="146"/>
    </row>
    <row r="499" spans="1:13" ht="31.5" outlineLevel="5">
      <c r="A499" s="95" t="s">
        <v>444</v>
      </c>
      <c r="B499" s="96" t="s">
        <v>1268</v>
      </c>
      <c r="C499" s="96" t="s">
        <v>1</v>
      </c>
      <c r="D499" s="130" t="s">
        <v>3</v>
      </c>
      <c r="E499" s="130" t="s">
        <v>3</v>
      </c>
      <c r="F499" s="131">
        <f>F500</f>
        <v>182295.23</v>
      </c>
      <c r="G499" s="131"/>
      <c r="I499" s="146"/>
      <c r="L499" s="146"/>
      <c r="M499" s="146"/>
    </row>
    <row r="500" spans="1:13" ht="63" outlineLevel="5">
      <c r="A500" s="95" t="s">
        <v>697</v>
      </c>
      <c r="B500" s="96" t="s">
        <v>1268</v>
      </c>
      <c r="C500" s="96" t="s">
        <v>17</v>
      </c>
      <c r="D500" s="130" t="s">
        <v>3</v>
      </c>
      <c r="E500" s="130" t="s">
        <v>3</v>
      </c>
      <c r="F500" s="131">
        <f>F501</f>
        <v>182295.23</v>
      </c>
      <c r="G500" s="131"/>
      <c r="I500" s="146"/>
      <c r="L500" s="146"/>
      <c r="M500" s="146"/>
    </row>
    <row r="501" spans="1:13" ht="15.75" outlineLevel="5">
      <c r="A501" s="129" t="s">
        <v>682</v>
      </c>
      <c r="B501" s="96" t="s">
        <v>1268</v>
      </c>
      <c r="C501" s="96" t="s">
        <v>17</v>
      </c>
      <c r="D501" s="130" t="s">
        <v>159</v>
      </c>
      <c r="E501" s="130" t="s">
        <v>14</v>
      </c>
      <c r="F501" s="131">
        <f>Приложение_6!F497</f>
        <v>182295.23</v>
      </c>
      <c r="G501" s="131"/>
      <c r="I501" s="146"/>
      <c r="L501" s="146"/>
      <c r="M501" s="146"/>
    </row>
    <row r="502" spans="1:13" ht="78.75" outlineLevel="1">
      <c r="A502" s="136" t="s">
        <v>643</v>
      </c>
      <c r="B502" s="137" t="s">
        <v>237</v>
      </c>
      <c r="C502" s="137" t="s">
        <v>1</v>
      </c>
      <c r="D502" s="137" t="s">
        <v>3</v>
      </c>
      <c r="E502" s="137" t="s">
        <v>3</v>
      </c>
      <c r="F502" s="138">
        <f>F503</f>
        <v>2612225.9699999997</v>
      </c>
      <c r="G502" s="138"/>
      <c r="I502" s="146">
        <v>1456483.09</v>
      </c>
      <c r="L502" s="146">
        <f t="shared" si="21"/>
        <v>-1155742.8799999997</v>
      </c>
      <c r="M502" s="146">
        <f t="shared" si="22"/>
        <v>0</v>
      </c>
    </row>
    <row r="503" spans="1:13" ht="63" outlineLevel="2">
      <c r="A503" s="129" t="s">
        <v>563</v>
      </c>
      <c r="B503" s="130" t="s">
        <v>238</v>
      </c>
      <c r="C503" s="130" t="s">
        <v>1</v>
      </c>
      <c r="D503" s="130" t="s">
        <v>3</v>
      </c>
      <c r="E503" s="130" t="s">
        <v>3</v>
      </c>
      <c r="F503" s="131">
        <f>F504+F513</f>
        <v>2612225.9699999997</v>
      </c>
      <c r="G503" s="131"/>
      <c r="I503" s="146">
        <v>1456483.09</v>
      </c>
      <c r="L503" s="146">
        <f t="shared" si="21"/>
        <v>-1155742.8799999997</v>
      </c>
      <c r="M503" s="146">
        <f t="shared" si="22"/>
        <v>0</v>
      </c>
    </row>
    <row r="504" spans="1:13" ht="126" outlineLevel="3">
      <c r="A504" s="129" t="s">
        <v>446</v>
      </c>
      <c r="B504" s="130" t="s">
        <v>239</v>
      </c>
      <c r="C504" s="130" t="s">
        <v>1</v>
      </c>
      <c r="D504" s="130" t="s">
        <v>3</v>
      </c>
      <c r="E504" s="130" t="s">
        <v>3</v>
      </c>
      <c r="F504" s="131">
        <f>F505+F507+F509+F511</f>
        <v>1466741.78</v>
      </c>
      <c r="G504" s="131"/>
      <c r="I504" s="146">
        <v>1031204.53</v>
      </c>
      <c r="L504" s="146">
        <f t="shared" si="21"/>
        <v>-435537.25</v>
      </c>
      <c r="M504" s="146">
        <f t="shared" si="22"/>
        <v>0</v>
      </c>
    </row>
    <row r="505" spans="1:13" ht="141.75" outlineLevel="4">
      <c r="A505" s="129" t="s">
        <v>1216</v>
      </c>
      <c r="B505" s="130" t="s">
        <v>239</v>
      </c>
      <c r="C505" s="130" t="s">
        <v>10</v>
      </c>
      <c r="D505" s="130" t="s">
        <v>3</v>
      </c>
      <c r="E505" s="130" t="s">
        <v>3</v>
      </c>
      <c r="F505" s="131">
        <f>F506</f>
        <v>1353509.81</v>
      </c>
      <c r="G505" s="131"/>
      <c r="I505" s="146">
        <v>1029104.53</v>
      </c>
      <c r="L505" s="146">
        <f t="shared" si="21"/>
        <v>-324405.28</v>
      </c>
      <c r="M505" s="146">
        <f t="shared" si="22"/>
        <v>0</v>
      </c>
    </row>
    <row r="506" spans="1:13" ht="47.25" outlineLevel="5">
      <c r="A506" s="129" t="s">
        <v>683</v>
      </c>
      <c r="B506" s="130" t="s">
        <v>239</v>
      </c>
      <c r="C506" s="130" t="s">
        <v>10</v>
      </c>
      <c r="D506" s="130" t="s">
        <v>159</v>
      </c>
      <c r="E506" s="130" t="s">
        <v>159</v>
      </c>
      <c r="F506" s="131">
        <f>Приложение_6!F503</f>
        <v>1353509.81</v>
      </c>
      <c r="G506" s="131"/>
      <c r="I506" s="146">
        <v>1029104.53</v>
      </c>
      <c r="L506" s="146">
        <f t="shared" si="21"/>
        <v>-324405.28</v>
      </c>
      <c r="M506" s="146">
        <f t="shared" si="22"/>
        <v>0</v>
      </c>
    </row>
    <row r="507" spans="1:13" ht="63" outlineLevel="4">
      <c r="A507" s="129" t="s">
        <v>697</v>
      </c>
      <c r="B507" s="130" t="s">
        <v>239</v>
      </c>
      <c r="C507" s="130" t="s">
        <v>17</v>
      </c>
      <c r="D507" s="130" t="s">
        <v>3</v>
      </c>
      <c r="E507" s="130" t="s">
        <v>3</v>
      </c>
      <c r="F507" s="131">
        <f>F508</f>
        <v>3231.83</v>
      </c>
      <c r="G507" s="131"/>
      <c r="I507" s="146">
        <v>2100</v>
      </c>
      <c r="L507" s="146">
        <f t="shared" si="21"/>
        <v>-1131.83</v>
      </c>
      <c r="M507" s="146">
        <f t="shared" si="22"/>
        <v>0</v>
      </c>
    </row>
    <row r="508" spans="1:13" ht="47.25" outlineLevel="5">
      <c r="A508" s="129" t="s">
        <v>683</v>
      </c>
      <c r="B508" s="130" t="s">
        <v>239</v>
      </c>
      <c r="C508" s="130" t="s">
        <v>17</v>
      </c>
      <c r="D508" s="130" t="s">
        <v>159</v>
      </c>
      <c r="E508" s="130" t="s">
        <v>159</v>
      </c>
      <c r="F508" s="131">
        <f>Приложение_6!F504</f>
        <v>3231.83</v>
      </c>
      <c r="G508" s="131"/>
      <c r="I508" s="146">
        <v>2100</v>
      </c>
      <c r="L508" s="146">
        <f t="shared" si="21"/>
        <v>-1131.83</v>
      </c>
      <c r="M508" s="146">
        <f t="shared" si="22"/>
        <v>0</v>
      </c>
    </row>
    <row r="509" spans="1:13" ht="31.5" outlineLevel="5">
      <c r="A509" s="95" t="s">
        <v>698</v>
      </c>
      <c r="B509" s="130" t="s">
        <v>239</v>
      </c>
      <c r="C509" s="130" t="s">
        <v>47</v>
      </c>
      <c r="D509" s="130" t="s">
        <v>3</v>
      </c>
      <c r="E509" s="130" t="s">
        <v>3</v>
      </c>
      <c r="F509" s="131">
        <f>F510</f>
        <v>78922.14</v>
      </c>
      <c r="G509" s="131"/>
      <c r="I509" s="146"/>
      <c r="L509" s="146"/>
      <c r="M509" s="146"/>
    </row>
    <row r="510" spans="1:13" ht="47.25" outlineLevel="5">
      <c r="A510" s="129" t="s">
        <v>683</v>
      </c>
      <c r="B510" s="130" t="s">
        <v>239</v>
      </c>
      <c r="C510" s="130" t="s">
        <v>47</v>
      </c>
      <c r="D510" s="130" t="s">
        <v>159</v>
      </c>
      <c r="E510" s="130" t="s">
        <v>159</v>
      </c>
      <c r="F510" s="131">
        <f>Приложение_6!F505</f>
        <v>78922.14</v>
      </c>
      <c r="G510" s="131"/>
      <c r="I510" s="146"/>
      <c r="L510" s="146"/>
      <c r="M510" s="146"/>
    </row>
    <row r="511" spans="1:13" ht="31.5" outlineLevel="5">
      <c r="A511" s="95" t="s">
        <v>699</v>
      </c>
      <c r="B511" s="130" t="s">
        <v>239</v>
      </c>
      <c r="C511" s="130" t="s">
        <v>65</v>
      </c>
      <c r="D511" s="130" t="s">
        <v>3</v>
      </c>
      <c r="E511" s="130" t="s">
        <v>3</v>
      </c>
      <c r="F511" s="131">
        <f>F512</f>
        <v>31078</v>
      </c>
      <c r="G511" s="131"/>
      <c r="I511" s="146"/>
      <c r="L511" s="146"/>
      <c r="M511" s="146"/>
    </row>
    <row r="512" spans="1:13" ht="47.25" outlineLevel="5">
      <c r="A512" s="129" t="s">
        <v>683</v>
      </c>
      <c r="B512" s="130" t="s">
        <v>239</v>
      </c>
      <c r="C512" s="130" t="s">
        <v>65</v>
      </c>
      <c r="D512" s="130" t="s">
        <v>159</v>
      </c>
      <c r="E512" s="130" t="s">
        <v>159</v>
      </c>
      <c r="F512" s="131">
        <f>Приложение_6!F506</f>
        <v>31078</v>
      </c>
      <c r="G512" s="131"/>
      <c r="I512" s="146"/>
      <c r="L512" s="146"/>
      <c r="M512" s="146"/>
    </row>
    <row r="513" spans="1:13" ht="31.5" customHeight="1" outlineLevel="3">
      <c r="A513" s="129" t="s">
        <v>444</v>
      </c>
      <c r="B513" s="130" t="s">
        <v>240</v>
      </c>
      <c r="C513" s="130" t="s">
        <v>1</v>
      </c>
      <c r="D513" s="130" t="s">
        <v>3</v>
      </c>
      <c r="E513" s="130" t="s">
        <v>3</v>
      </c>
      <c r="F513" s="131">
        <f>F514</f>
        <v>1145484.19</v>
      </c>
      <c r="G513" s="131"/>
      <c r="I513" s="146">
        <v>425278.56</v>
      </c>
      <c r="L513" s="146">
        <f t="shared" si="21"/>
        <v>-720205.6299999999</v>
      </c>
      <c r="M513" s="146">
        <f t="shared" si="22"/>
        <v>0</v>
      </c>
    </row>
    <row r="514" spans="1:13" ht="63" outlineLevel="4">
      <c r="A514" s="129" t="s">
        <v>697</v>
      </c>
      <c r="B514" s="130" t="s">
        <v>240</v>
      </c>
      <c r="C514" s="130" t="s">
        <v>17</v>
      </c>
      <c r="D514" s="130" t="s">
        <v>3</v>
      </c>
      <c r="E514" s="130" t="s">
        <v>3</v>
      </c>
      <c r="F514" s="131">
        <f>F515</f>
        <v>1145484.19</v>
      </c>
      <c r="G514" s="131"/>
      <c r="I514" s="146">
        <v>425278.56</v>
      </c>
      <c r="L514" s="146">
        <f t="shared" si="21"/>
        <v>-720205.6299999999</v>
      </c>
      <c r="M514" s="146">
        <f t="shared" si="22"/>
        <v>0</v>
      </c>
    </row>
    <row r="515" spans="1:13" ht="47.25" outlineLevel="5">
      <c r="A515" s="129" t="s">
        <v>683</v>
      </c>
      <c r="B515" s="130" t="s">
        <v>240</v>
      </c>
      <c r="C515" s="130" t="s">
        <v>17</v>
      </c>
      <c r="D515" s="130" t="s">
        <v>159</v>
      </c>
      <c r="E515" s="130" t="s">
        <v>159</v>
      </c>
      <c r="F515" s="131">
        <f>Приложение_6!F508</f>
        <v>1145484.19</v>
      </c>
      <c r="G515" s="131"/>
      <c r="I515" s="146">
        <v>425278.56</v>
      </c>
      <c r="L515" s="146">
        <f t="shared" si="21"/>
        <v>-720205.6299999999</v>
      </c>
      <c r="M515" s="146">
        <f t="shared" si="22"/>
        <v>0</v>
      </c>
    </row>
    <row r="516" spans="1:13" ht="63" outlineLevel="1">
      <c r="A516" s="136" t="s">
        <v>635</v>
      </c>
      <c r="B516" s="137" t="s">
        <v>166</v>
      </c>
      <c r="C516" s="137" t="s">
        <v>1</v>
      </c>
      <c r="D516" s="137" t="s">
        <v>3</v>
      </c>
      <c r="E516" s="137" t="s">
        <v>3</v>
      </c>
      <c r="F516" s="138">
        <f>F517+F521+F525</f>
        <v>23941366.8</v>
      </c>
      <c r="G516" s="138">
        <f>G517+G521+G525</f>
        <v>1038366.8</v>
      </c>
      <c r="I516" s="146">
        <v>27473341.8</v>
      </c>
      <c r="J516" s="142">
        <v>1038366.8</v>
      </c>
      <c r="L516" s="146">
        <f t="shared" si="21"/>
        <v>3531975</v>
      </c>
      <c r="M516" s="146">
        <f t="shared" si="22"/>
        <v>0</v>
      </c>
    </row>
    <row r="517" spans="1:13" ht="126" outlineLevel="2">
      <c r="A517" s="129" t="s">
        <v>535</v>
      </c>
      <c r="B517" s="130" t="s">
        <v>167</v>
      </c>
      <c r="C517" s="130" t="s">
        <v>1</v>
      </c>
      <c r="D517" s="130" t="s">
        <v>3</v>
      </c>
      <c r="E517" s="130" t="s">
        <v>3</v>
      </c>
      <c r="F517" s="131">
        <f>F518</f>
        <v>18893000</v>
      </c>
      <c r="G517" s="131"/>
      <c r="I517" s="146">
        <v>18893000</v>
      </c>
      <c r="L517" s="146">
        <f t="shared" si="21"/>
        <v>0</v>
      </c>
      <c r="M517" s="146">
        <f t="shared" si="22"/>
        <v>0</v>
      </c>
    </row>
    <row r="518" spans="1:13" ht="78.75" outlineLevel="3">
      <c r="A518" s="129" t="s">
        <v>455</v>
      </c>
      <c r="B518" s="130" t="s">
        <v>168</v>
      </c>
      <c r="C518" s="130" t="s">
        <v>1</v>
      </c>
      <c r="D518" s="130" t="s">
        <v>3</v>
      </c>
      <c r="E518" s="130" t="s">
        <v>3</v>
      </c>
      <c r="F518" s="131">
        <f>F519</f>
        <v>18893000</v>
      </c>
      <c r="G518" s="131"/>
      <c r="I518" s="146">
        <v>18893000</v>
      </c>
      <c r="L518" s="146">
        <f t="shared" si="21"/>
        <v>0</v>
      </c>
      <c r="M518" s="146">
        <f t="shared" si="22"/>
        <v>0</v>
      </c>
    </row>
    <row r="519" spans="1:13" ht="31.5" outlineLevel="4">
      <c r="A519" s="129" t="s">
        <v>699</v>
      </c>
      <c r="B519" s="130" t="s">
        <v>168</v>
      </c>
      <c r="C519" s="130" t="s">
        <v>65</v>
      </c>
      <c r="D519" s="130" t="s">
        <v>3</v>
      </c>
      <c r="E519" s="130" t="s">
        <v>3</v>
      </c>
      <c r="F519" s="131">
        <f>F520</f>
        <v>18893000</v>
      </c>
      <c r="G519" s="131"/>
      <c r="I519" s="146">
        <v>18893000</v>
      </c>
      <c r="L519" s="146">
        <f t="shared" si="21"/>
        <v>0</v>
      </c>
      <c r="M519" s="146">
        <f t="shared" si="22"/>
        <v>0</v>
      </c>
    </row>
    <row r="520" spans="1:13" ht="15.75" outlineLevel="5">
      <c r="A520" s="129" t="s">
        <v>676</v>
      </c>
      <c r="B520" s="130" t="s">
        <v>168</v>
      </c>
      <c r="C520" s="130" t="s">
        <v>65</v>
      </c>
      <c r="D520" s="130" t="s">
        <v>22</v>
      </c>
      <c r="E520" s="130" t="s">
        <v>165</v>
      </c>
      <c r="F520" s="131">
        <f>Приложение_6!F333</f>
        <v>18893000</v>
      </c>
      <c r="G520" s="131"/>
      <c r="I520" s="146">
        <v>18893000</v>
      </c>
      <c r="L520" s="146">
        <f t="shared" si="21"/>
        <v>0</v>
      </c>
      <c r="M520" s="146">
        <f t="shared" si="22"/>
        <v>0</v>
      </c>
    </row>
    <row r="521" spans="1:13" ht="126" outlineLevel="2">
      <c r="A521" s="129" t="s">
        <v>536</v>
      </c>
      <c r="B521" s="130" t="s">
        <v>169</v>
      </c>
      <c r="C521" s="130" t="s">
        <v>1</v>
      </c>
      <c r="D521" s="130" t="s">
        <v>3</v>
      </c>
      <c r="E521" s="130" t="s">
        <v>3</v>
      </c>
      <c r="F521" s="131">
        <f aca="true" t="shared" si="23" ref="F521:G523">F522</f>
        <v>1038366.8</v>
      </c>
      <c r="G521" s="131">
        <f t="shared" si="23"/>
        <v>1038366.8</v>
      </c>
      <c r="I521" s="146">
        <v>1038366.8</v>
      </c>
      <c r="J521" s="146">
        <v>1038366.8</v>
      </c>
      <c r="L521" s="146">
        <f t="shared" si="21"/>
        <v>0</v>
      </c>
      <c r="M521" s="146">
        <f t="shared" si="22"/>
        <v>0</v>
      </c>
    </row>
    <row r="522" spans="1:13" ht="189" outlineLevel="3">
      <c r="A522" s="129" t="s">
        <v>456</v>
      </c>
      <c r="B522" s="130" t="s">
        <v>170</v>
      </c>
      <c r="C522" s="130" t="s">
        <v>1</v>
      </c>
      <c r="D522" s="130" t="s">
        <v>3</v>
      </c>
      <c r="E522" s="130" t="s">
        <v>3</v>
      </c>
      <c r="F522" s="131">
        <f t="shared" si="23"/>
        <v>1038366.8</v>
      </c>
      <c r="G522" s="131">
        <f t="shared" si="23"/>
        <v>1038366.8</v>
      </c>
      <c r="I522" s="146">
        <v>1038366.8</v>
      </c>
      <c r="J522" s="146">
        <v>1038366.8</v>
      </c>
      <c r="L522" s="146">
        <f t="shared" si="21"/>
        <v>0</v>
      </c>
      <c r="M522" s="146">
        <f t="shared" si="22"/>
        <v>0</v>
      </c>
    </row>
    <row r="523" spans="1:13" ht="31.5" outlineLevel="4">
      <c r="A523" s="129" t="s">
        <v>699</v>
      </c>
      <c r="B523" s="130" t="s">
        <v>170</v>
      </c>
      <c r="C523" s="130" t="s">
        <v>65</v>
      </c>
      <c r="D523" s="130" t="s">
        <v>3</v>
      </c>
      <c r="E523" s="130" t="s">
        <v>3</v>
      </c>
      <c r="F523" s="131">
        <f t="shared" si="23"/>
        <v>1038366.8</v>
      </c>
      <c r="G523" s="131">
        <f t="shared" si="23"/>
        <v>1038366.8</v>
      </c>
      <c r="I523" s="146">
        <v>1038366.8</v>
      </c>
      <c r="J523" s="146">
        <v>1038366.8</v>
      </c>
      <c r="L523" s="146">
        <f t="shared" si="21"/>
        <v>0</v>
      </c>
      <c r="M523" s="146">
        <f t="shared" si="22"/>
        <v>0</v>
      </c>
    </row>
    <row r="524" spans="1:13" ht="15.75" outlineLevel="5">
      <c r="A524" s="129" t="s">
        <v>676</v>
      </c>
      <c r="B524" s="130" t="s">
        <v>170</v>
      </c>
      <c r="C524" s="130" t="s">
        <v>65</v>
      </c>
      <c r="D524" s="130" t="s">
        <v>22</v>
      </c>
      <c r="E524" s="130" t="s">
        <v>165</v>
      </c>
      <c r="F524" s="131">
        <f>Приложение_6!F336</f>
        <v>1038366.8</v>
      </c>
      <c r="G524" s="131">
        <f>F524</f>
        <v>1038366.8</v>
      </c>
      <c r="I524" s="146">
        <v>1038366.8</v>
      </c>
      <c r="J524" s="146">
        <v>1038366.8</v>
      </c>
      <c r="L524" s="146">
        <f t="shared" si="21"/>
        <v>0</v>
      </c>
      <c r="M524" s="146">
        <f t="shared" si="22"/>
        <v>0</v>
      </c>
    </row>
    <row r="525" spans="1:13" ht="15.75" outlineLevel="2">
      <c r="A525" s="129" t="s">
        <v>537</v>
      </c>
      <c r="B525" s="130" t="s">
        <v>171</v>
      </c>
      <c r="C525" s="130" t="s">
        <v>1</v>
      </c>
      <c r="D525" s="130" t="s">
        <v>3</v>
      </c>
      <c r="E525" s="130" t="s">
        <v>3</v>
      </c>
      <c r="F525" s="131">
        <f>F526</f>
        <v>4010000</v>
      </c>
      <c r="G525" s="131"/>
      <c r="I525" s="146">
        <v>7541975</v>
      </c>
      <c r="L525" s="146">
        <f t="shared" si="21"/>
        <v>3531975</v>
      </c>
      <c r="M525" s="146">
        <f t="shared" si="22"/>
        <v>0</v>
      </c>
    </row>
    <row r="526" spans="1:13" ht="31.5" customHeight="1" outlineLevel="3">
      <c r="A526" s="129" t="s">
        <v>444</v>
      </c>
      <c r="B526" s="130" t="s">
        <v>172</v>
      </c>
      <c r="C526" s="130" t="s">
        <v>1</v>
      </c>
      <c r="D526" s="130" t="s">
        <v>3</v>
      </c>
      <c r="E526" s="130" t="s">
        <v>3</v>
      </c>
      <c r="F526" s="131">
        <f>F527+F529</f>
        <v>4010000</v>
      </c>
      <c r="G526" s="131"/>
      <c r="I526" s="146">
        <v>7541975</v>
      </c>
      <c r="L526" s="146">
        <f t="shared" si="21"/>
        <v>3531975</v>
      </c>
      <c r="M526" s="146">
        <f t="shared" si="22"/>
        <v>0</v>
      </c>
    </row>
    <row r="527" spans="1:13" ht="63" outlineLevel="4">
      <c r="A527" s="129" t="s">
        <v>697</v>
      </c>
      <c r="B527" s="130" t="s">
        <v>172</v>
      </c>
      <c r="C527" s="130" t="s">
        <v>17</v>
      </c>
      <c r="D527" s="130" t="s">
        <v>3</v>
      </c>
      <c r="E527" s="130" t="s">
        <v>3</v>
      </c>
      <c r="F527" s="131">
        <f>F528</f>
        <v>4000000</v>
      </c>
      <c r="G527" s="131"/>
      <c r="I527" s="146">
        <v>7531975</v>
      </c>
      <c r="L527" s="146">
        <f t="shared" si="21"/>
        <v>3531975</v>
      </c>
      <c r="M527" s="146">
        <f t="shared" si="22"/>
        <v>0</v>
      </c>
    </row>
    <row r="528" spans="1:13" ht="15.75" outlineLevel="5">
      <c r="A528" s="129" t="s">
        <v>676</v>
      </c>
      <c r="B528" s="130" t="s">
        <v>172</v>
      </c>
      <c r="C528" s="130" t="s">
        <v>17</v>
      </c>
      <c r="D528" s="130" t="s">
        <v>22</v>
      </c>
      <c r="E528" s="130" t="s">
        <v>165</v>
      </c>
      <c r="F528" s="131">
        <f>Приложение_6!F339</f>
        <v>4000000</v>
      </c>
      <c r="G528" s="131"/>
      <c r="I528" s="146">
        <v>7531975</v>
      </c>
      <c r="L528" s="146">
        <f t="shared" si="21"/>
        <v>3531975</v>
      </c>
      <c r="M528" s="146">
        <f t="shared" si="22"/>
        <v>0</v>
      </c>
    </row>
    <row r="529" spans="1:13" ht="31.5" outlineLevel="4">
      <c r="A529" s="129" t="s">
        <v>699</v>
      </c>
      <c r="B529" s="130" t="s">
        <v>172</v>
      </c>
      <c r="C529" s="130" t="s">
        <v>65</v>
      </c>
      <c r="D529" s="130" t="s">
        <v>3</v>
      </c>
      <c r="E529" s="130" t="s">
        <v>3</v>
      </c>
      <c r="F529" s="131">
        <f>F530</f>
        <v>10000</v>
      </c>
      <c r="G529" s="131"/>
      <c r="I529" s="146">
        <v>10000</v>
      </c>
      <c r="L529" s="146">
        <f t="shared" si="21"/>
        <v>0</v>
      </c>
      <c r="M529" s="146">
        <f t="shared" si="22"/>
        <v>0</v>
      </c>
    </row>
    <row r="530" spans="1:13" ht="15.75" outlineLevel="5">
      <c r="A530" s="129" t="s">
        <v>676</v>
      </c>
      <c r="B530" s="130" t="s">
        <v>172</v>
      </c>
      <c r="C530" s="130" t="s">
        <v>65</v>
      </c>
      <c r="D530" s="130" t="s">
        <v>22</v>
      </c>
      <c r="E530" s="130" t="s">
        <v>165</v>
      </c>
      <c r="F530" s="131">
        <f>Приложение_6!F340</f>
        <v>10000</v>
      </c>
      <c r="G530" s="131"/>
      <c r="I530" s="146">
        <v>10000</v>
      </c>
      <c r="L530" s="146">
        <f t="shared" si="21"/>
        <v>0</v>
      </c>
      <c r="M530" s="146">
        <f t="shared" si="22"/>
        <v>0</v>
      </c>
    </row>
    <row r="531" spans="1:13" ht="94.5">
      <c r="A531" s="136" t="s">
        <v>1220</v>
      </c>
      <c r="B531" s="137" t="s">
        <v>71</v>
      </c>
      <c r="C531" s="137" t="s">
        <v>1</v>
      </c>
      <c r="D531" s="137" t="s">
        <v>3</v>
      </c>
      <c r="E531" s="137" t="s">
        <v>3</v>
      </c>
      <c r="F531" s="138">
        <f>F532+F545+F554+F578</f>
        <v>49889443.599999994</v>
      </c>
      <c r="G531" s="138"/>
      <c r="I531" s="146">
        <v>49889443.6</v>
      </c>
      <c r="L531" s="146">
        <f t="shared" si="21"/>
        <v>0</v>
      </c>
      <c r="M531" s="146">
        <f t="shared" si="22"/>
        <v>0</v>
      </c>
    </row>
    <row r="532" spans="1:13" ht="94.5" outlineLevel="1">
      <c r="A532" s="136" t="s">
        <v>624</v>
      </c>
      <c r="B532" s="137" t="s">
        <v>72</v>
      </c>
      <c r="C532" s="137" t="s">
        <v>1</v>
      </c>
      <c r="D532" s="137" t="s">
        <v>3</v>
      </c>
      <c r="E532" s="137" t="s">
        <v>3</v>
      </c>
      <c r="F532" s="138">
        <f>F533+F537+F541</f>
        <v>3303440</v>
      </c>
      <c r="G532" s="138"/>
      <c r="I532" s="146">
        <v>3303440</v>
      </c>
      <c r="L532" s="146">
        <f t="shared" si="21"/>
        <v>0</v>
      </c>
      <c r="M532" s="146">
        <f t="shared" si="22"/>
        <v>0</v>
      </c>
    </row>
    <row r="533" spans="1:13" ht="47.25" outlineLevel="2">
      <c r="A533" s="129" t="s">
        <v>503</v>
      </c>
      <c r="B533" s="130" t="s">
        <v>73</v>
      </c>
      <c r="C533" s="130" t="s">
        <v>1</v>
      </c>
      <c r="D533" s="130" t="s">
        <v>3</v>
      </c>
      <c r="E533" s="130" t="s">
        <v>3</v>
      </c>
      <c r="F533" s="131">
        <f>F534</f>
        <v>231500</v>
      </c>
      <c r="G533" s="131"/>
      <c r="I533" s="146">
        <v>231500</v>
      </c>
      <c r="L533" s="146">
        <f t="shared" si="21"/>
        <v>0</v>
      </c>
      <c r="M533" s="146">
        <f t="shared" si="22"/>
        <v>0</v>
      </c>
    </row>
    <row r="534" spans="1:13" ht="47.25" outlineLevel="3">
      <c r="A534" s="129" t="s">
        <v>443</v>
      </c>
      <c r="B534" s="130" t="s">
        <v>74</v>
      </c>
      <c r="C534" s="130" t="s">
        <v>1</v>
      </c>
      <c r="D534" s="130" t="s">
        <v>3</v>
      </c>
      <c r="E534" s="130" t="s">
        <v>3</v>
      </c>
      <c r="F534" s="131">
        <f>F535</f>
        <v>231500</v>
      </c>
      <c r="G534" s="131"/>
      <c r="I534" s="146">
        <v>231500</v>
      </c>
      <c r="L534" s="146">
        <f t="shared" si="21"/>
        <v>0</v>
      </c>
      <c r="M534" s="146">
        <f t="shared" si="22"/>
        <v>0</v>
      </c>
    </row>
    <row r="535" spans="1:13" ht="63" outlineLevel="4">
      <c r="A535" s="129" t="s">
        <v>697</v>
      </c>
      <c r="B535" s="130" t="s">
        <v>74</v>
      </c>
      <c r="C535" s="130" t="s">
        <v>17</v>
      </c>
      <c r="D535" s="130" t="s">
        <v>3</v>
      </c>
      <c r="E535" s="130" t="s">
        <v>3</v>
      </c>
      <c r="F535" s="131">
        <f>F536</f>
        <v>231500</v>
      </c>
      <c r="G535" s="131"/>
      <c r="I535" s="146">
        <v>231500</v>
      </c>
      <c r="L535" s="146">
        <f t="shared" si="21"/>
        <v>0</v>
      </c>
      <c r="M535" s="146">
        <f t="shared" si="22"/>
        <v>0</v>
      </c>
    </row>
    <row r="536" spans="1:13" ht="31.5" outlineLevel="5">
      <c r="A536" s="129" t="s">
        <v>672</v>
      </c>
      <c r="B536" s="130" t="s">
        <v>74</v>
      </c>
      <c r="C536" s="130" t="s">
        <v>17</v>
      </c>
      <c r="D536" s="130" t="s">
        <v>2</v>
      </c>
      <c r="E536" s="130" t="s">
        <v>66</v>
      </c>
      <c r="F536" s="131">
        <f>Приложение_6!F157</f>
        <v>231500</v>
      </c>
      <c r="G536" s="131"/>
      <c r="I536" s="146">
        <v>231500</v>
      </c>
      <c r="L536" s="146">
        <f t="shared" si="21"/>
        <v>0</v>
      </c>
      <c r="M536" s="146">
        <f t="shared" si="22"/>
        <v>0</v>
      </c>
    </row>
    <row r="537" spans="1:13" ht="47.25" outlineLevel="2">
      <c r="A537" s="129" t="s">
        <v>504</v>
      </c>
      <c r="B537" s="130" t="s">
        <v>75</v>
      </c>
      <c r="C537" s="130" t="s">
        <v>1</v>
      </c>
      <c r="D537" s="130" t="s">
        <v>3</v>
      </c>
      <c r="E537" s="130" t="s">
        <v>3</v>
      </c>
      <c r="F537" s="131">
        <f>F538</f>
        <v>3000000</v>
      </c>
      <c r="G537" s="131"/>
      <c r="I537" s="146">
        <v>3000000</v>
      </c>
      <c r="L537" s="146">
        <f t="shared" si="21"/>
        <v>0</v>
      </c>
      <c r="M537" s="146">
        <f t="shared" si="22"/>
        <v>0</v>
      </c>
    </row>
    <row r="538" spans="1:13" ht="31.5" customHeight="1" outlineLevel="3">
      <c r="A538" s="129" t="s">
        <v>444</v>
      </c>
      <c r="B538" s="130" t="s">
        <v>76</v>
      </c>
      <c r="C538" s="130" t="s">
        <v>1</v>
      </c>
      <c r="D538" s="130" t="s">
        <v>3</v>
      </c>
      <c r="E538" s="130" t="s">
        <v>3</v>
      </c>
      <c r="F538" s="131">
        <f>F539</f>
        <v>3000000</v>
      </c>
      <c r="G538" s="131"/>
      <c r="I538" s="146">
        <v>3000000</v>
      </c>
      <c r="L538" s="146">
        <f t="shared" si="21"/>
        <v>0</v>
      </c>
      <c r="M538" s="146">
        <f t="shared" si="22"/>
        <v>0</v>
      </c>
    </row>
    <row r="539" spans="1:13" ht="63" outlineLevel="4">
      <c r="A539" s="129" t="s">
        <v>697</v>
      </c>
      <c r="B539" s="130" t="s">
        <v>76</v>
      </c>
      <c r="C539" s="130" t="s">
        <v>17</v>
      </c>
      <c r="D539" s="130" t="s">
        <v>3</v>
      </c>
      <c r="E539" s="130" t="s">
        <v>3</v>
      </c>
      <c r="F539" s="131">
        <f>F540</f>
        <v>3000000</v>
      </c>
      <c r="G539" s="131"/>
      <c r="I539" s="146">
        <v>3000000</v>
      </c>
      <c r="L539" s="146">
        <f t="shared" si="21"/>
        <v>0</v>
      </c>
      <c r="M539" s="146">
        <f t="shared" si="22"/>
        <v>0</v>
      </c>
    </row>
    <row r="540" spans="1:13" ht="31.5" outlineLevel="5">
      <c r="A540" s="129" t="s">
        <v>672</v>
      </c>
      <c r="B540" s="130" t="s">
        <v>76</v>
      </c>
      <c r="C540" s="130" t="s">
        <v>17</v>
      </c>
      <c r="D540" s="130" t="s">
        <v>2</v>
      </c>
      <c r="E540" s="130" t="s">
        <v>66</v>
      </c>
      <c r="F540" s="131">
        <f>Приложение_6!F160</f>
        <v>3000000</v>
      </c>
      <c r="G540" s="131"/>
      <c r="I540" s="146">
        <v>3000000</v>
      </c>
      <c r="L540" s="146">
        <f t="shared" si="21"/>
        <v>0</v>
      </c>
      <c r="M540" s="146">
        <f t="shared" si="22"/>
        <v>0</v>
      </c>
    </row>
    <row r="541" spans="1:13" ht="141.75" outlineLevel="2">
      <c r="A541" s="129" t="s">
        <v>529</v>
      </c>
      <c r="B541" s="130" t="s">
        <v>147</v>
      </c>
      <c r="C541" s="130" t="s">
        <v>1</v>
      </c>
      <c r="D541" s="130" t="s">
        <v>3</v>
      </c>
      <c r="E541" s="130" t="s">
        <v>3</v>
      </c>
      <c r="F541" s="131">
        <f>F542</f>
        <v>71940</v>
      </c>
      <c r="G541" s="131"/>
      <c r="I541" s="146">
        <v>71940</v>
      </c>
      <c r="L541" s="146">
        <f t="shared" si="21"/>
        <v>0</v>
      </c>
      <c r="M541" s="146">
        <f t="shared" si="22"/>
        <v>0</v>
      </c>
    </row>
    <row r="542" spans="1:13" ht="31.5" customHeight="1" outlineLevel="3">
      <c r="A542" s="129" t="s">
        <v>444</v>
      </c>
      <c r="B542" s="130" t="s">
        <v>148</v>
      </c>
      <c r="C542" s="130" t="s">
        <v>1</v>
      </c>
      <c r="D542" s="130" t="s">
        <v>3</v>
      </c>
      <c r="E542" s="130" t="s">
        <v>3</v>
      </c>
      <c r="F542" s="131">
        <f>F543</f>
        <v>71940</v>
      </c>
      <c r="G542" s="131"/>
      <c r="I542" s="146">
        <v>71940</v>
      </c>
      <c r="L542" s="146">
        <f t="shared" si="21"/>
        <v>0</v>
      </c>
      <c r="M542" s="146">
        <f t="shared" si="22"/>
        <v>0</v>
      </c>
    </row>
    <row r="543" spans="1:13" ht="63" outlineLevel="4">
      <c r="A543" s="129" t="s">
        <v>697</v>
      </c>
      <c r="B543" s="130" t="s">
        <v>148</v>
      </c>
      <c r="C543" s="130" t="s">
        <v>17</v>
      </c>
      <c r="D543" s="130" t="s">
        <v>3</v>
      </c>
      <c r="E543" s="130" t="s">
        <v>3</v>
      </c>
      <c r="F543" s="131">
        <f>F544</f>
        <v>71940</v>
      </c>
      <c r="G543" s="131"/>
      <c r="I543" s="146">
        <v>71940</v>
      </c>
      <c r="L543" s="146">
        <f t="shared" si="21"/>
        <v>0</v>
      </c>
      <c r="M543" s="146">
        <f t="shared" si="22"/>
        <v>0</v>
      </c>
    </row>
    <row r="544" spans="1:13" ht="94.5" outlineLevel="5">
      <c r="A544" s="129" t="s">
        <v>674</v>
      </c>
      <c r="B544" s="130" t="s">
        <v>148</v>
      </c>
      <c r="C544" s="130" t="s">
        <v>17</v>
      </c>
      <c r="D544" s="130" t="s">
        <v>14</v>
      </c>
      <c r="E544" s="130" t="s">
        <v>146</v>
      </c>
      <c r="F544" s="131">
        <f>Приложение_6!F296</f>
        <v>71940</v>
      </c>
      <c r="G544" s="131"/>
      <c r="I544" s="146">
        <v>71940</v>
      </c>
      <c r="L544" s="146">
        <f t="shared" si="21"/>
        <v>0</v>
      </c>
      <c r="M544" s="146">
        <f t="shared" si="22"/>
        <v>0</v>
      </c>
    </row>
    <row r="545" spans="1:13" ht="94.5" outlineLevel="1">
      <c r="A545" s="136" t="s">
        <v>636</v>
      </c>
      <c r="B545" s="137" t="s">
        <v>173</v>
      </c>
      <c r="C545" s="137" t="s">
        <v>1</v>
      </c>
      <c r="D545" s="137" t="s">
        <v>3</v>
      </c>
      <c r="E545" s="137" t="s">
        <v>3</v>
      </c>
      <c r="F545" s="138">
        <f>F546+F550</f>
        <v>5797981</v>
      </c>
      <c r="G545" s="138"/>
      <c r="I545" s="146">
        <v>5797981</v>
      </c>
      <c r="L545" s="146">
        <f t="shared" si="21"/>
        <v>0</v>
      </c>
      <c r="M545" s="146">
        <f t="shared" si="22"/>
        <v>0</v>
      </c>
    </row>
    <row r="546" spans="1:13" ht="78.75" outlineLevel="2">
      <c r="A546" s="129" t="s">
        <v>538</v>
      </c>
      <c r="B546" s="130" t="s">
        <v>174</v>
      </c>
      <c r="C546" s="130" t="s">
        <v>1</v>
      </c>
      <c r="D546" s="130" t="s">
        <v>3</v>
      </c>
      <c r="E546" s="130" t="s">
        <v>3</v>
      </c>
      <c r="F546" s="131">
        <f>F547</f>
        <v>4053741</v>
      </c>
      <c r="G546" s="131"/>
      <c r="I546" s="146">
        <v>4053741</v>
      </c>
      <c r="L546" s="146">
        <f t="shared" si="21"/>
        <v>0</v>
      </c>
      <c r="M546" s="146">
        <f t="shared" si="22"/>
        <v>0</v>
      </c>
    </row>
    <row r="547" spans="1:13" ht="31.5" customHeight="1" outlineLevel="3">
      <c r="A547" s="129" t="s">
        <v>444</v>
      </c>
      <c r="B547" s="130" t="s">
        <v>175</v>
      </c>
      <c r="C547" s="130" t="s">
        <v>1</v>
      </c>
      <c r="D547" s="130" t="s">
        <v>3</v>
      </c>
      <c r="E547" s="130" t="s">
        <v>3</v>
      </c>
      <c r="F547" s="131">
        <f>F548</f>
        <v>4053741</v>
      </c>
      <c r="G547" s="131"/>
      <c r="I547" s="146">
        <v>4053741</v>
      </c>
      <c r="L547" s="146">
        <f t="shared" si="21"/>
        <v>0</v>
      </c>
      <c r="M547" s="146">
        <f t="shared" si="22"/>
        <v>0</v>
      </c>
    </row>
    <row r="548" spans="1:13" ht="63" outlineLevel="4">
      <c r="A548" s="129" t="s">
        <v>697</v>
      </c>
      <c r="B548" s="130" t="s">
        <v>175</v>
      </c>
      <c r="C548" s="130" t="s">
        <v>17</v>
      </c>
      <c r="D548" s="130" t="s">
        <v>3</v>
      </c>
      <c r="E548" s="130" t="s">
        <v>3</v>
      </c>
      <c r="F548" s="131">
        <f>F549</f>
        <v>4053741</v>
      </c>
      <c r="G548" s="131"/>
      <c r="I548" s="146">
        <v>4053741</v>
      </c>
      <c r="L548" s="146">
        <f t="shared" si="21"/>
        <v>0</v>
      </c>
      <c r="M548" s="146">
        <f t="shared" si="22"/>
        <v>0</v>
      </c>
    </row>
    <row r="549" spans="1:13" ht="31.5" outlineLevel="5">
      <c r="A549" s="129" t="s">
        <v>677</v>
      </c>
      <c r="B549" s="130" t="s">
        <v>175</v>
      </c>
      <c r="C549" s="130" t="s">
        <v>17</v>
      </c>
      <c r="D549" s="130" t="s">
        <v>22</v>
      </c>
      <c r="E549" s="130" t="s">
        <v>146</v>
      </c>
      <c r="F549" s="131">
        <f>Приложение_6!F346</f>
        <v>4053741</v>
      </c>
      <c r="G549" s="131"/>
      <c r="I549" s="146">
        <v>4053741</v>
      </c>
      <c r="L549" s="146">
        <f t="shared" si="21"/>
        <v>0</v>
      </c>
      <c r="M549" s="146">
        <f t="shared" si="22"/>
        <v>0</v>
      </c>
    </row>
    <row r="550" spans="1:13" ht="409.5" outlineLevel="2">
      <c r="A550" s="129" t="s">
        <v>539</v>
      </c>
      <c r="B550" s="130" t="s">
        <v>176</v>
      </c>
      <c r="C550" s="130" t="s">
        <v>1</v>
      </c>
      <c r="D550" s="130" t="s">
        <v>3</v>
      </c>
      <c r="E550" s="130" t="s">
        <v>3</v>
      </c>
      <c r="F550" s="131">
        <f>F551</f>
        <v>1744240</v>
      </c>
      <c r="G550" s="131"/>
      <c r="I550" s="146">
        <v>1744240</v>
      </c>
      <c r="L550" s="146">
        <f t="shared" si="21"/>
        <v>0</v>
      </c>
      <c r="M550" s="146">
        <f t="shared" si="22"/>
        <v>0</v>
      </c>
    </row>
    <row r="551" spans="1:13" ht="31.5" customHeight="1" outlineLevel="3">
      <c r="A551" s="129" t="s">
        <v>444</v>
      </c>
      <c r="B551" s="130" t="s">
        <v>177</v>
      </c>
      <c r="C551" s="130" t="s">
        <v>1</v>
      </c>
      <c r="D551" s="130" t="s">
        <v>3</v>
      </c>
      <c r="E551" s="130" t="s">
        <v>3</v>
      </c>
      <c r="F551" s="131">
        <f>F552</f>
        <v>1744240</v>
      </c>
      <c r="G551" s="131"/>
      <c r="I551" s="146">
        <v>1744240</v>
      </c>
      <c r="L551" s="146">
        <f t="shared" si="21"/>
        <v>0</v>
      </c>
      <c r="M551" s="146">
        <f t="shared" si="22"/>
        <v>0</v>
      </c>
    </row>
    <row r="552" spans="1:13" ht="63" outlineLevel="4">
      <c r="A552" s="129" t="s">
        <v>697</v>
      </c>
      <c r="B552" s="130" t="s">
        <v>177</v>
      </c>
      <c r="C552" s="130" t="s">
        <v>17</v>
      </c>
      <c r="D552" s="130" t="s">
        <v>3</v>
      </c>
      <c r="E552" s="130" t="s">
        <v>3</v>
      </c>
      <c r="F552" s="131">
        <f>F553</f>
        <v>1744240</v>
      </c>
      <c r="G552" s="131"/>
      <c r="I552" s="146">
        <v>1744240</v>
      </c>
      <c r="L552" s="146">
        <f t="shared" si="21"/>
        <v>0</v>
      </c>
      <c r="M552" s="146">
        <f t="shared" si="22"/>
        <v>0</v>
      </c>
    </row>
    <row r="553" spans="1:13" ht="31.5" outlineLevel="5">
      <c r="A553" s="129" t="s">
        <v>677</v>
      </c>
      <c r="B553" s="130" t="s">
        <v>177</v>
      </c>
      <c r="C553" s="130" t="s">
        <v>17</v>
      </c>
      <c r="D553" s="130" t="s">
        <v>22</v>
      </c>
      <c r="E553" s="130" t="s">
        <v>146</v>
      </c>
      <c r="F553" s="131">
        <f>Приложение_6!F349</f>
        <v>1744240</v>
      </c>
      <c r="G553" s="131"/>
      <c r="I553" s="146">
        <v>1744240</v>
      </c>
      <c r="L553" s="146">
        <f t="shared" si="21"/>
        <v>0</v>
      </c>
      <c r="M553" s="146">
        <f t="shared" si="22"/>
        <v>0</v>
      </c>
    </row>
    <row r="554" spans="1:13" ht="94.5" outlineLevel="1">
      <c r="A554" s="136" t="s">
        <v>633</v>
      </c>
      <c r="B554" s="137" t="s">
        <v>149</v>
      </c>
      <c r="C554" s="137" t="s">
        <v>1</v>
      </c>
      <c r="D554" s="137" t="s">
        <v>3</v>
      </c>
      <c r="E554" s="137" t="s">
        <v>3</v>
      </c>
      <c r="F554" s="138">
        <f>F555+F559+F570+F574</f>
        <v>40501022.599999994</v>
      </c>
      <c r="G554" s="138"/>
      <c r="I554" s="146">
        <v>40501022.6</v>
      </c>
      <c r="L554" s="146">
        <f t="shared" si="21"/>
        <v>0</v>
      </c>
      <c r="M554" s="146">
        <f t="shared" si="22"/>
        <v>0</v>
      </c>
    </row>
    <row r="555" spans="1:13" ht="78.75" outlineLevel="2">
      <c r="A555" s="129" t="s">
        <v>530</v>
      </c>
      <c r="B555" s="130" t="s">
        <v>150</v>
      </c>
      <c r="C555" s="130" t="s">
        <v>1</v>
      </c>
      <c r="D555" s="130" t="s">
        <v>3</v>
      </c>
      <c r="E555" s="130" t="s">
        <v>3</v>
      </c>
      <c r="F555" s="131">
        <f>F556</f>
        <v>201386</v>
      </c>
      <c r="G555" s="131"/>
      <c r="I555" s="146">
        <v>190060.8</v>
      </c>
      <c r="L555" s="146">
        <f t="shared" si="21"/>
        <v>-11325.200000000012</v>
      </c>
      <c r="M555" s="146">
        <f t="shared" si="22"/>
        <v>0</v>
      </c>
    </row>
    <row r="556" spans="1:13" ht="31.5" customHeight="1" outlineLevel="3">
      <c r="A556" s="129" t="s">
        <v>444</v>
      </c>
      <c r="B556" s="130" t="s">
        <v>151</v>
      </c>
      <c r="C556" s="130" t="s">
        <v>1</v>
      </c>
      <c r="D556" s="130" t="s">
        <v>3</v>
      </c>
      <c r="E556" s="130" t="s">
        <v>3</v>
      </c>
      <c r="F556" s="131">
        <f>F557</f>
        <v>201386</v>
      </c>
      <c r="G556" s="131"/>
      <c r="I556" s="146">
        <v>190060.8</v>
      </c>
      <c r="L556" s="146">
        <f aca="true" t="shared" si="24" ref="L556:L583">I556-F556</f>
        <v>-11325.200000000012</v>
      </c>
      <c r="M556" s="146">
        <f aca="true" t="shared" si="25" ref="M556:M583">J556-G556</f>
        <v>0</v>
      </c>
    </row>
    <row r="557" spans="1:13" ht="63" outlineLevel="4">
      <c r="A557" s="129" t="s">
        <v>697</v>
      </c>
      <c r="B557" s="130" t="s">
        <v>151</v>
      </c>
      <c r="C557" s="130" t="s">
        <v>17</v>
      </c>
      <c r="D557" s="130" t="s">
        <v>3</v>
      </c>
      <c r="E557" s="130" t="s">
        <v>3</v>
      </c>
      <c r="F557" s="131">
        <f>F558</f>
        <v>201386</v>
      </c>
      <c r="G557" s="131"/>
      <c r="I557" s="146">
        <v>190060.8</v>
      </c>
      <c r="L557" s="146">
        <f t="shared" si="24"/>
        <v>-11325.200000000012</v>
      </c>
      <c r="M557" s="146">
        <f t="shared" si="25"/>
        <v>0</v>
      </c>
    </row>
    <row r="558" spans="1:13" ht="94.5" outlineLevel="5">
      <c r="A558" s="129" t="s">
        <v>674</v>
      </c>
      <c r="B558" s="130" t="s">
        <v>151</v>
      </c>
      <c r="C558" s="130" t="s">
        <v>17</v>
      </c>
      <c r="D558" s="130" t="s">
        <v>14</v>
      </c>
      <c r="E558" s="130" t="s">
        <v>146</v>
      </c>
      <c r="F558" s="131">
        <f>Приложение_6!F300</f>
        <v>201386</v>
      </c>
      <c r="G558" s="131"/>
      <c r="I558" s="146">
        <v>190060.8</v>
      </c>
      <c r="L558" s="146">
        <f t="shared" si="24"/>
        <v>-11325.200000000012</v>
      </c>
      <c r="M558" s="146">
        <f t="shared" si="25"/>
        <v>0</v>
      </c>
    </row>
    <row r="559" spans="1:13" ht="78.75" outlineLevel="2">
      <c r="A559" s="129" t="s">
        <v>531</v>
      </c>
      <c r="B559" s="130" t="s">
        <v>152</v>
      </c>
      <c r="C559" s="130" t="s">
        <v>1</v>
      </c>
      <c r="D559" s="130" t="s">
        <v>3</v>
      </c>
      <c r="E559" s="130" t="s">
        <v>3</v>
      </c>
      <c r="F559" s="131">
        <f>F560+F567</f>
        <v>36223980.05</v>
      </c>
      <c r="G559" s="131"/>
      <c r="I559" s="146">
        <v>36204544.75</v>
      </c>
      <c r="L559" s="146">
        <f t="shared" si="24"/>
        <v>-19435.29999999702</v>
      </c>
      <c r="M559" s="146">
        <f t="shared" si="25"/>
        <v>0</v>
      </c>
    </row>
    <row r="560" spans="1:13" ht="126" outlineLevel="3">
      <c r="A560" s="129" t="s">
        <v>446</v>
      </c>
      <c r="B560" s="130" t="s">
        <v>153</v>
      </c>
      <c r="C560" s="130" t="s">
        <v>1</v>
      </c>
      <c r="D560" s="130" t="s">
        <v>3</v>
      </c>
      <c r="E560" s="130" t="s">
        <v>3</v>
      </c>
      <c r="F560" s="131">
        <f>F561+F563+F565</f>
        <v>35635470.05</v>
      </c>
      <c r="G560" s="131"/>
      <c r="I560" s="146">
        <v>35616034.75</v>
      </c>
      <c r="L560" s="146">
        <f t="shared" si="24"/>
        <v>-19435.29999999702</v>
      </c>
      <c r="M560" s="146">
        <f t="shared" si="25"/>
        <v>0</v>
      </c>
    </row>
    <row r="561" spans="1:13" ht="141.75" outlineLevel="4">
      <c r="A561" s="129" t="s">
        <v>1216</v>
      </c>
      <c r="B561" s="130" t="s">
        <v>153</v>
      </c>
      <c r="C561" s="130" t="s">
        <v>10</v>
      </c>
      <c r="D561" s="130" t="s">
        <v>3</v>
      </c>
      <c r="E561" s="130" t="s">
        <v>3</v>
      </c>
      <c r="F561" s="131">
        <f>F562</f>
        <v>30196601.62</v>
      </c>
      <c r="G561" s="131"/>
      <c r="I561" s="146">
        <v>30196601.62</v>
      </c>
      <c r="L561" s="146">
        <f t="shared" si="24"/>
        <v>0</v>
      </c>
      <c r="M561" s="146">
        <f t="shared" si="25"/>
        <v>0</v>
      </c>
    </row>
    <row r="562" spans="1:13" ht="94.5" outlineLevel="5">
      <c r="A562" s="129" t="s">
        <v>674</v>
      </c>
      <c r="B562" s="130" t="s">
        <v>153</v>
      </c>
      <c r="C562" s="130" t="s">
        <v>10</v>
      </c>
      <c r="D562" s="130" t="s">
        <v>14</v>
      </c>
      <c r="E562" s="130" t="s">
        <v>146</v>
      </c>
      <c r="F562" s="131">
        <f>Приложение_6!F303</f>
        <v>30196601.62</v>
      </c>
      <c r="G562" s="131"/>
      <c r="I562" s="146">
        <v>30196601.62</v>
      </c>
      <c r="L562" s="146">
        <f t="shared" si="24"/>
        <v>0</v>
      </c>
      <c r="M562" s="146">
        <f t="shared" si="25"/>
        <v>0</v>
      </c>
    </row>
    <row r="563" spans="1:13" ht="63" outlineLevel="4">
      <c r="A563" s="129" t="s">
        <v>697</v>
      </c>
      <c r="B563" s="130" t="s">
        <v>153</v>
      </c>
      <c r="C563" s="130" t="s">
        <v>17</v>
      </c>
      <c r="D563" s="130" t="s">
        <v>3</v>
      </c>
      <c r="E563" s="130" t="s">
        <v>3</v>
      </c>
      <c r="F563" s="131">
        <f>F564</f>
        <v>5274622.93</v>
      </c>
      <c r="G563" s="131"/>
      <c r="I563" s="146">
        <v>5255187.63</v>
      </c>
      <c r="L563" s="146">
        <f t="shared" si="24"/>
        <v>-19435.299999999814</v>
      </c>
      <c r="M563" s="146">
        <f t="shared" si="25"/>
        <v>0</v>
      </c>
    </row>
    <row r="564" spans="1:13" ht="94.5" outlineLevel="5">
      <c r="A564" s="129" t="s">
        <v>674</v>
      </c>
      <c r="B564" s="130" t="s">
        <v>153</v>
      </c>
      <c r="C564" s="130" t="s">
        <v>17</v>
      </c>
      <c r="D564" s="130" t="s">
        <v>14</v>
      </c>
      <c r="E564" s="130" t="s">
        <v>146</v>
      </c>
      <c r="F564" s="131">
        <f>Приложение_6!F304</f>
        <v>5274622.93</v>
      </c>
      <c r="G564" s="131"/>
      <c r="I564" s="146">
        <v>5255187.63</v>
      </c>
      <c r="L564" s="146">
        <f t="shared" si="24"/>
        <v>-19435.299999999814</v>
      </c>
      <c r="M564" s="146">
        <f t="shared" si="25"/>
        <v>0</v>
      </c>
    </row>
    <row r="565" spans="1:13" ht="31.5" outlineLevel="4">
      <c r="A565" s="129" t="s">
        <v>699</v>
      </c>
      <c r="B565" s="130" t="s">
        <v>153</v>
      </c>
      <c r="C565" s="130" t="s">
        <v>65</v>
      </c>
      <c r="D565" s="130" t="s">
        <v>3</v>
      </c>
      <c r="E565" s="130" t="s">
        <v>3</v>
      </c>
      <c r="F565" s="131">
        <f>F566</f>
        <v>164245.5</v>
      </c>
      <c r="G565" s="131"/>
      <c r="I565" s="146">
        <v>164245.5</v>
      </c>
      <c r="L565" s="146">
        <f t="shared" si="24"/>
        <v>0</v>
      </c>
      <c r="M565" s="146">
        <f t="shared" si="25"/>
        <v>0</v>
      </c>
    </row>
    <row r="566" spans="1:13" ht="94.5" outlineLevel="5">
      <c r="A566" s="129" t="s">
        <v>674</v>
      </c>
      <c r="B566" s="130" t="s">
        <v>153</v>
      </c>
      <c r="C566" s="130" t="s">
        <v>65</v>
      </c>
      <c r="D566" s="130" t="s">
        <v>14</v>
      </c>
      <c r="E566" s="130" t="s">
        <v>146</v>
      </c>
      <c r="F566" s="131">
        <f>Приложение_6!F305</f>
        <v>164245.5</v>
      </c>
      <c r="G566" s="131"/>
      <c r="I566" s="146">
        <v>164245.5</v>
      </c>
      <c r="L566" s="146">
        <f t="shared" si="24"/>
        <v>0</v>
      </c>
      <c r="M566" s="146">
        <f t="shared" si="25"/>
        <v>0</v>
      </c>
    </row>
    <row r="567" spans="1:13" ht="126" outlineLevel="3">
      <c r="A567" s="129" t="s">
        <v>435</v>
      </c>
      <c r="B567" s="130" t="s">
        <v>154</v>
      </c>
      <c r="C567" s="130" t="s">
        <v>1</v>
      </c>
      <c r="D567" s="130" t="s">
        <v>3</v>
      </c>
      <c r="E567" s="130" t="s">
        <v>3</v>
      </c>
      <c r="F567" s="131">
        <f>F568</f>
        <v>588510</v>
      </c>
      <c r="G567" s="131"/>
      <c r="I567" s="146">
        <v>588510</v>
      </c>
      <c r="L567" s="146">
        <f t="shared" si="24"/>
        <v>0</v>
      </c>
      <c r="M567" s="146">
        <f t="shared" si="25"/>
        <v>0</v>
      </c>
    </row>
    <row r="568" spans="1:13" ht="141.75" outlineLevel="4">
      <c r="A568" s="129" t="s">
        <v>1216</v>
      </c>
      <c r="B568" s="130" t="s">
        <v>154</v>
      </c>
      <c r="C568" s="130" t="s">
        <v>10</v>
      </c>
      <c r="D568" s="130" t="s">
        <v>3</v>
      </c>
      <c r="E568" s="130" t="s">
        <v>3</v>
      </c>
      <c r="F568" s="131">
        <f>F569</f>
        <v>588510</v>
      </c>
      <c r="G568" s="131"/>
      <c r="I568" s="146">
        <v>588510</v>
      </c>
      <c r="L568" s="146">
        <f t="shared" si="24"/>
        <v>0</v>
      </c>
      <c r="M568" s="146">
        <f t="shared" si="25"/>
        <v>0</v>
      </c>
    </row>
    <row r="569" spans="1:13" ht="94.5" outlineLevel="5">
      <c r="A569" s="129" t="s">
        <v>674</v>
      </c>
      <c r="B569" s="130" t="s">
        <v>154</v>
      </c>
      <c r="C569" s="130" t="s">
        <v>10</v>
      </c>
      <c r="D569" s="130" t="s">
        <v>14</v>
      </c>
      <c r="E569" s="130" t="s">
        <v>146</v>
      </c>
      <c r="F569" s="131">
        <f>Приложение_6!F307</f>
        <v>588510</v>
      </c>
      <c r="G569" s="131"/>
      <c r="I569" s="146">
        <v>588510</v>
      </c>
      <c r="L569" s="146">
        <f t="shared" si="24"/>
        <v>0</v>
      </c>
      <c r="M569" s="146">
        <f t="shared" si="25"/>
        <v>0</v>
      </c>
    </row>
    <row r="570" spans="1:13" ht="31.5" outlineLevel="2">
      <c r="A570" s="129" t="s">
        <v>532</v>
      </c>
      <c r="B570" s="130" t="s">
        <v>155</v>
      </c>
      <c r="C570" s="130" t="s">
        <v>1</v>
      </c>
      <c r="D570" s="130" t="s">
        <v>3</v>
      </c>
      <c r="E570" s="130" t="s">
        <v>3</v>
      </c>
      <c r="F570" s="131">
        <f>F571</f>
        <v>1075656.55</v>
      </c>
      <c r="G570" s="131"/>
      <c r="I570" s="146">
        <v>1106417.05</v>
      </c>
      <c r="L570" s="146">
        <f t="shared" si="24"/>
        <v>30760.5</v>
      </c>
      <c r="M570" s="146">
        <f t="shared" si="25"/>
        <v>0</v>
      </c>
    </row>
    <row r="571" spans="1:13" ht="31.5" customHeight="1" outlineLevel="3">
      <c r="A571" s="129" t="s">
        <v>444</v>
      </c>
      <c r="B571" s="130" t="s">
        <v>156</v>
      </c>
      <c r="C571" s="130" t="s">
        <v>1</v>
      </c>
      <c r="D571" s="130" t="s">
        <v>3</v>
      </c>
      <c r="E571" s="130" t="s">
        <v>3</v>
      </c>
      <c r="F571" s="131">
        <f>F572</f>
        <v>1075656.55</v>
      </c>
      <c r="G571" s="131"/>
      <c r="I571" s="146">
        <v>1106417.05</v>
      </c>
      <c r="L571" s="146">
        <f t="shared" si="24"/>
        <v>30760.5</v>
      </c>
      <c r="M571" s="146">
        <f t="shared" si="25"/>
        <v>0</v>
      </c>
    </row>
    <row r="572" spans="1:13" ht="63" outlineLevel="4">
      <c r="A572" s="129" t="s">
        <v>697</v>
      </c>
      <c r="B572" s="130" t="s">
        <v>156</v>
      </c>
      <c r="C572" s="130" t="s">
        <v>17</v>
      </c>
      <c r="D572" s="130" t="s">
        <v>3</v>
      </c>
      <c r="E572" s="130" t="s">
        <v>3</v>
      </c>
      <c r="F572" s="131">
        <f>F573</f>
        <v>1075656.55</v>
      </c>
      <c r="G572" s="131"/>
      <c r="I572" s="146">
        <v>1106417.05</v>
      </c>
      <c r="L572" s="146">
        <f t="shared" si="24"/>
        <v>30760.5</v>
      </c>
      <c r="M572" s="146">
        <f t="shared" si="25"/>
        <v>0</v>
      </c>
    </row>
    <row r="573" spans="1:13" ht="94.5" outlineLevel="5">
      <c r="A573" s="129" t="s">
        <v>674</v>
      </c>
      <c r="B573" s="130" t="s">
        <v>156</v>
      </c>
      <c r="C573" s="130" t="s">
        <v>17</v>
      </c>
      <c r="D573" s="130" t="s">
        <v>14</v>
      </c>
      <c r="E573" s="130" t="s">
        <v>146</v>
      </c>
      <c r="F573" s="131">
        <f>Приложение_6!F310</f>
        <v>1075656.55</v>
      </c>
      <c r="G573" s="131"/>
      <c r="I573" s="146">
        <v>1106417.05</v>
      </c>
      <c r="L573" s="146">
        <f t="shared" si="24"/>
        <v>30760.5</v>
      </c>
      <c r="M573" s="146">
        <f t="shared" si="25"/>
        <v>0</v>
      </c>
    </row>
    <row r="574" spans="1:13" ht="110.25" outlineLevel="2">
      <c r="A574" s="129" t="s">
        <v>533</v>
      </c>
      <c r="B574" s="130" t="s">
        <v>157</v>
      </c>
      <c r="C574" s="130" t="s">
        <v>1</v>
      </c>
      <c r="D574" s="130" t="s">
        <v>3</v>
      </c>
      <c r="E574" s="130" t="s">
        <v>3</v>
      </c>
      <c r="F574" s="131">
        <f>F575</f>
        <v>3000000</v>
      </c>
      <c r="G574" s="131"/>
      <c r="I574" s="146">
        <v>3000000</v>
      </c>
      <c r="L574" s="146">
        <f t="shared" si="24"/>
        <v>0</v>
      </c>
      <c r="M574" s="146">
        <f t="shared" si="25"/>
        <v>0</v>
      </c>
    </row>
    <row r="575" spans="1:13" ht="31.5" customHeight="1" outlineLevel="3">
      <c r="A575" s="129" t="s">
        <v>444</v>
      </c>
      <c r="B575" s="130" t="s">
        <v>158</v>
      </c>
      <c r="C575" s="130" t="s">
        <v>1</v>
      </c>
      <c r="D575" s="130" t="s">
        <v>3</v>
      </c>
      <c r="E575" s="130" t="s">
        <v>3</v>
      </c>
      <c r="F575" s="131">
        <f>F576</f>
        <v>3000000</v>
      </c>
      <c r="G575" s="131"/>
      <c r="I575" s="146">
        <v>3000000</v>
      </c>
      <c r="L575" s="146">
        <f t="shared" si="24"/>
        <v>0</v>
      </c>
      <c r="M575" s="146">
        <f t="shared" si="25"/>
        <v>0</v>
      </c>
    </row>
    <row r="576" spans="1:13" ht="63" outlineLevel="4">
      <c r="A576" s="129" t="s">
        <v>697</v>
      </c>
      <c r="B576" s="130" t="s">
        <v>158</v>
      </c>
      <c r="C576" s="130" t="s">
        <v>17</v>
      </c>
      <c r="D576" s="130" t="s">
        <v>3</v>
      </c>
      <c r="E576" s="130" t="s">
        <v>3</v>
      </c>
      <c r="F576" s="131">
        <f>F577</f>
        <v>3000000</v>
      </c>
      <c r="G576" s="131"/>
      <c r="I576" s="146">
        <v>3000000</v>
      </c>
      <c r="L576" s="146">
        <f t="shared" si="24"/>
        <v>0</v>
      </c>
      <c r="M576" s="146">
        <f t="shared" si="25"/>
        <v>0</v>
      </c>
    </row>
    <row r="577" spans="1:13" ht="94.5" outlineLevel="5">
      <c r="A577" s="129" t="s">
        <v>674</v>
      </c>
      <c r="B577" s="130" t="s">
        <v>158</v>
      </c>
      <c r="C577" s="130" t="s">
        <v>17</v>
      </c>
      <c r="D577" s="130" t="s">
        <v>14</v>
      </c>
      <c r="E577" s="130" t="s">
        <v>146</v>
      </c>
      <c r="F577" s="131">
        <f>Приложение_6!F313</f>
        <v>3000000</v>
      </c>
      <c r="G577" s="131"/>
      <c r="I577" s="146">
        <v>3000000</v>
      </c>
      <c r="L577" s="146">
        <f t="shared" si="24"/>
        <v>0</v>
      </c>
      <c r="M577" s="146">
        <f t="shared" si="25"/>
        <v>0</v>
      </c>
    </row>
    <row r="578" spans="1:13" ht="63" outlineLevel="1">
      <c r="A578" s="136" t="s">
        <v>625</v>
      </c>
      <c r="B578" s="137" t="s">
        <v>77</v>
      </c>
      <c r="C578" s="137" t="s">
        <v>1</v>
      </c>
      <c r="D578" s="137" t="s">
        <v>3</v>
      </c>
      <c r="E578" s="137" t="s">
        <v>3</v>
      </c>
      <c r="F578" s="138">
        <f>F579</f>
        <v>287000</v>
      </c>
      <c r="G578" s="138"/>
      <c r="I578" s="146">
        <v>287000</v>
      </c>
      <c r="L578" s="146">
        <f t="shared" si="24"/>
        <v>0</v>
      </c>
      <c r="M578" s="146">
        <f t="shared" si="25"/>
        <v>0</v>
      </c>
    </row>
    <row r="579" spans="1:13" ht="94.5" outlineLevel="2">
      <c r="A579" s="129" t="s">
        <v>505</v>
      </c>
      <c r="B579" s="130" t="s">
        <v>78</v>
      </c>
      <c r="C579" s="130" t="s">
        <v>1</v>
      </c>
      <c r="D579" s="130" t="s">
        <v>3</v>
      </c>
      <c r="E579" s="130" t="s">
        <v>3</v>
      </c>
      <c r="F579" s="131">
        <f>F580</f>
        <v>287000</v>
      </c>
      <c r="G579" s="131"/>
      <c r="I579" s="146">
        <v>287000</v>
      </c>
      <c r="L579" s="146">
        <f t="shared" si="24"/>
        <v>0</v>
      </c>
      <c r="M579" s="146">
        <f t="shared" si="25"/>
        <v>0</v>
      </c>
    </row>
    <row r="580" spans="1:13" ht="31.5" customHeight="1" outlineLevel="3">
      <c r="A580" s="129" t="s">
        <v>444</v>
      </c>
      <c r="B580" s="130" t="s">
        <v>79</v>
      </c>
      <c r="C580" s="130" t="s">
        <v>1</v>
      </c>
      <c r="D580" s="130" t="s">
        <v>3</v>
      </c>
      <c r="E580" s="130" t="s">
        <v>3</v>
      </c>
      <c r="F580" s="131">
        <f>F581</f>
        <v>287000</v>
      </c>
      <c r="G580" s="131"/>
      <c r="I580" s="146">
        <v>287000</v>
      </c>
      <c r="L580" s="146">
        <f t="shared" si="24"/>
        <v>0</v>
      </c>
      <c r="M580" s="146">
        <f t="shared" si="25"/>
        <v>0</v>
      </c>
    </row>
    <row r="581" spans="1:13" ht="63" outlineLevel="4">
      <c r="A581" s="129" t="s">
        <v>697</v>
      </c>
      <c r="B581" s="130" t="s">
        <v>79</v>
      </c>
      <c r="C581" s="130" t="s">
        <v>17</v>
      </c>
      <c r="D581" s="130" t="s">
        <v>3</v>
      </c>
      <c r="E581" s="130" t="s">
        <v>3</v>
      </c>
      <c r="F581" s="131">
        <f>F582</f>
        <v>287000</v>
      </c>
      <c r="G581" s="131"/>
      <c r="I581" s="146">
        <v>287000</v>
      </c>
      <c r="L581" s="146">
        <f t="shared" si="24"/>
        <v>0</v>
      </c>
      <c r="M581" s="146">
        <f t="shared" si="25"/>
        <v>0</v>
      </c>
    </row>
    <row r="582" spans="1:13" ht="31.5" outlineLevel="5">
      <c r="A582" s="129" t="s">
        <v>672</v>
      </c>
      <c r="B582" s="130" t="s">
        <v>79</v>
      </c>
      <c r="C582" s="130" t="s">
        <v>17</v>
      </c>
      <c r="D582" s="130" t="s">
        <v>2</v>
      </c>
      <c r="E582" s="130" t="s">
        <v>66</v>
      </c>
      <c r="F582" s="131">
        <f>Приложение_6!F164</f>
        <v>287000</v>
      </c>
      <c r="G582" s="131"/>
      <c r="I582" s="146">
        <v>287000</v>
      </c>
      <c r="L582" s="146">
        <f t="shared" si="24"/>
        <v>0</v>
      </c>
      <c r="M582" s="146">
        <f t="shared" si="25"/>
        <v>0</v>
      </c>
    </row>
    <row r="583" spans="1:13" ht="78.75">
      <c r="A583" s="136" t="s">
        <v>1231</v>
      </c>
      <c r="B583" s="137" t="s">
        <v>178</v>
      </c>
      <c r="C583" s="137" t="s">
        <v>1</v>
      </c>
      <c r="D583" s="137" t="s">
        <v>3</v>
      </c>
      <c r="E583" s="137" t="s">
        <v>3</v>
      </c>
      <c r="F583" s="138">
        <f>F584+F592+F602+F588</f>
        <v>107080493.27000001</v>
      </c>
      <c r="G583" s="138"/>
      <c r="I583" s="146">
        <v>106630493.27</v>
      </c>
      <c r="L583" s="146">
        <f t="shared" si="24"/>
        <v>-450000.0000000149</v>
      </c>
      <c r="M583" s="146">
        <f t="shared" si="25"/>
        <v>0</v>
      </c>
    </row>
    <row r="584" spans="1:13" ht="63" outlineLevel="2">
      <c r="A584" s="129" t="s">
        <v>540</v>
      </c>
      <c r="B584" s="130" t="s">
        <v>179</v>
      </c>
      <c r="C584" s="130" t="s">
        <v>1</v>
      </c>
      <c r="D584" s="130" t="s">
        <v>3</v>
      </c>
      <c r="E584" s="130" t="s">
        <v>3</v>
      </c>
      <c r="F584" s="131">
        <f>F585</f>
        <v>10000000</v>
      </c>
      <c r="G584" s="131"/>
      <c r="I584" s="146">
        <v>10000000</v>
      </c>
      <c r="L584" s="146">
        <f aca="true" t="shared" si="26" ref="L584:M586">I584-F585</f>
        <v>0</v>
      </c>
      <c r="M584" s="146">
        <f t="shared" si="26"/>
        <v>0</v>
      </c>
    </row>
    <row r="585" spans="1:13" ht="47.25" outlineLevel="3">
      <c r="A585" s="129" t="s">
        <v>457</v>
      </c>
      <c r="B585" s="130" t="s">
        <v>180</v>
      </c>
      <c r="C585" s="130" t="s">
        <v>1</v>
      </c>
      <c r="D585" s="130" t="s">
        <v>3</v>
      </c>
      <c r="E585" s="130" t="s">
        <v>3</v>
      </c>
      <c r="F585" s="131">
        <f>F586</f>
        <v>10000000</v>
      </c>
      <c r="G585" s="131"/>
      <c r="I585" s="146">
        <v>10000000</v>
      </c>
      <c r="L585" s="146">
        <f t="shared" si="26"/>
        <v>0</v>
      </c>
      <c r="M585" s="146">
        <f t="shared" si="26"/>
        <v>0</v>
      </c>
    </row>
    <row r="586" spans="1:13" ht="63" outlineLevel="4">
      <c r="A586" s="129" t="s">
        <v>697</v>
      </c>
      <c r="B586" s="130" t="s">
        <v>180</v>
      </c>
      <c r="C586" s="130" t="s">
        <v>17</v>
      </c>
      <c r="D586" s="130" t="s">
        <v>3</v>
      </c>
      <c r="E586" s="130" t="s">
        <v>3</v>
      </c>
      <c r="F586" s="131">
        <f>F587</f>
        <v>10000000</v>
      </c>
      <c r="G586" s="131"/>
      <c r="I586" s="146">
        <v>10000000</v>
      </c>
      <c r="L586" s="146">
        <f t="shared" si="26"/>
        <v>0</v>
      </c>
      <c r="M586" s="146">
        <f t="shared" si="26"/>
        <v>0</v>
      </c>
    </row>
    <row r="587" spans="1:13" ht="31.5" outlineLevel="5">
      <c r="A587" s="129" t="s">
        <v>677</v>
      </c>
      <c r="B587" s="130" t="s">
        <v>180</v>
      </c>
      <c r="C587" s="130" t="s">
        <v>17</v>
      </c>
      <c r="D587" s="130" t="s">
        <v>22</v>
      </c>
      <c r="E587" s="130" t="s">
        <v>146</v>
      </c>
      <c r="F587" s="131">
        <f>Приложение_6!F353</f>
        <v>10000000</v>
      </c>
      <c r="G587" s="131"/>
      <c r="I587" s="146">
        <v>10000000</v>
      </c>
      <c r="L587" s="146">
        <f>I587-F587</f>
        <v>0</v>
      </c>
      <c r="M587" s="146">
        <f>J587-G587</f>
        <v>0</v>
      </c>
    </row>
    <row r="588" spans="1:13" ht="94.5" outlineLevel="5">
      <c r="A588" s="95" t="s">
        <v>1239</v>
      </c>
      <c r="B588" s="96" t="s">
        <v>1240</v>
      </c>
      <c r="C588" s="96" t="s">
        <v>1</v>
      </c>
      <c r="D588" s="130" t="s">
        <v>3</v>
      </c>
      <c r="E588" s="130" t="s">
        <v>3</v>
      </c>
      <c r="F588" s="131">
        <f>F589</f>
        <v>450000</v>
      </c>
      <c r="G588" s="131"/>
      <c r="I588" s="146"/>
      <c r="L588" s="146"/>
      <c r="M588" s="146"/>
    </row>
    <row r="589" spans="1:13" ht="31.5" outlineLevel="5">
      <c r="A589" s="95" t="s">
        <v>444</v>
      </c>
      <c r="B589" s="96" t="s">
        <v>1241</v>
      </c>
      <c r="C589" s="96" t="s">
        <v>1</v>
      </c>
      <c r="D589" s="130" t="s">
        <v>3</v>
      </c>
      <c r="E589" s="130" t="s">
        <v>3</v>
      </c>
      <c r="F589" s="131">
        <f>F590</f>
        <v>450000</v>
      </c>
      <c r="G589" s="131"/>
      <c r="I589" s="146"/>
      <c r="L589" s="146"/>
      <c r="M589" s="146"/>
    </row>
    <row r="590" spans="1:13" ht="63" outlineLevel="5">
      <c r="A590" s="95" t="s">
        <v>697</v>
      </c>
      <c r="B590" s="96" t="s">
        <v>1241</v>
      </c>
      <c r="C590" s="96" t="s">
        <v>17</v>
      </c>
      <c r="D590" s="130" t="s">
        <v>3</v>
      </c>
      <c r="E590" s="130" t="s">
        <v>3</v>
      </c>
      <c r="F590" s="131">
        <f>F591</f>
        <v>450000</v>
      </c>
      <c r="G590" s="131"/>
      <c r="I590" s="146"/>
      <c r="L590" s="146"/>
      <c r="M590" s="146"/>
    </row>
    <row r="591" spans="1:13" ht="31.5" outlineLevel="5">
      <c r="A591" s="129" t="s">
        <v>677</v>
      </c>
      <c r="B591" s="96" t="s">
        <v>1241</v>
      </c>
      <c r="C591" s="96" t="s">
        <v>17</v>
      </c>
      <c r="D591" s="130" t="s">
        <v>22</v>
      </c>
      <c r="E591" s="130" t="s">
        <v>146</v>
      </c>
      <c r="F591" s="131">
        <f>Приложение_6!F356</f>
        <v>450000</v>
      </c>
      <c r="G591" s="131"/>
      <c r="I591" s="146"/>
      <c r="L591" s="146"/>
      <c r="M591" s="146"/>
    </row>
    <row r="592" spans="1:13" ht="94.5" outlineLevel="2">
      <c r="A592" s="129" t="s">
        <v>541</v>
      </c>
      <c r="B592" s="130" t="s">
        <v>181</v>
      </c>
      <c r="C592" s="130" t="s">
        <v>1</v>
      </c>
      <c r="D592" s="130" t="s">
        <v>3</v>
      </c>
      <c r="E592" s="130" t="s">
        <v>3</v>
      </c>
      <c r="F592" s="131">
        <f>F593+F596+F599</f>
        <v>96330493.27000001</v>
      </c>
      <c r="G592" s="131"/>
      <c r="I592" s="146">
        <v>96330493.27</v>
      </c>
      <c r="L592" s="146">
        <f aca="true" t="shared" si="27" ref="L592:L597">I592-F592</f>
        <v>0</v>
      </c>
      <c r="M592" s="146">
        <f aca="true" t="shared" si="28" ref="M592:M597">J592-G592</f>
        <v>0</v>
      </c>
    </row>
    <row r="593" spans="1:13" ht="78.75" outlineLevel="3">
      <c r="A593" s="129" t="s">
        <v>458</v>
      </c>
      <c r="B593" s="130" t="s">
        <v>182</v>
      </c>
      <c r="C593" s="130" t="s">
        <v>1</v>
      </c>
      <c r="D593" s="130" t="s">
        <v>3</v>
      </c>
      <c r="E593" s="130" t="s">
        <v>3</v>
      </c>
      <c r="F593" s="131">
        <f>F594</f>
        <v>92834953.2</v>
      </c>
      <c r="G593" s="131"/>
      <c r="I593" s="146">
        <v>92834953.2</v>
      </c>
      <c r="L593" s="146">
        <f t="shared" si="27"/>
        <v>0</v>
      </c>
      <c r="M593" s="146">
        <f t="shared" si="28"/>
        <v>0</v>
      </c>
    </row>
    <row r="594" spans="1:13" ht="63" outlineLevel="4">
      <c r="A594" s="129" t="s">
        <v>697</v>
      </c>
      <c r="B594" s="130" t="s">
        <v>182</v>
      </c>
      <c r="C594" s="130" t="s">
        <v>17</v>
      </c>
      <c r="D594" s="130" t="s">
        <v>3</v>
      </c>
      <c r="E594" s="130" t="s">
        <v>3</v>
      </c>
      <c r="F594" s="131">
        <f>F595</f>
        <v>92834953.2</v>
      </c>
      <c r="G594" s="131"/>
      <c r="I594" s="146">
        <v>92834953.2</v>
      </c>
      <c r="L594" s="146">
        <f t="shared" si="27"/>
        <v>0</v>
      </c>
      <c r="M594" s="146">
        <f t="shared" si="28"/>
        <v>0</v>
      </c>
    </row>
    <row r="595" spans="1:13" ht="31.5" outlineLevel="5">
      <c r="A595" s="129" t="s">
        <v>677</v>
      </c>
      <c r="B595" s="130" t="s">
        <v>182</v>
      </c>
      <c r="C595" s="130" t="s">
        <v>17</v>
      </c>
      <c r="D595" s="130" t="s">
        <v>22</v>
      </c>
      <c r="E595" s="130" t="s">
        <v>146</v>
      </c>
      <c r="F595" s="131">
        <f>Приложение_6!F359</f>
        <v>92834953.2</v>
      </c>
      <c r="G595" s="131"/>
      <c r="I595" s="146">
        <v>92834953.2</v>
      </c>
      <c r="L595" s="146">
        <f t="shared" si="27"/>
        <v>0</v>
      </c>
      <c r="M595" s="146">
        <f t="shared" si="28"/>
        <v>0</v>
      </c>
    </row>
    <row r="596" spans="1:13" ht="63" outlineLevel="3">
      <c r="A596" s="129" t="s">
        <v>459</v>
      </c>
      <c r="B596" s="130" t="s">
        <v>183</v>
      </c>
      <c r="C596" s="130" t="s">
        <v>1</v>
      </c>
      <c r="D596" s="130" t="s">
        <v>3</v>
      </c>
      <c r="E596" s="130" t="s">
        <v>3</v>
      </c>
      <c r="F596" s="131">
        <f>F597</f>
        <v>360636.09</v>
      </c>
      <c r="G596" s="131"/>
      <c r="I596" s="146">
        <v>360636.09</v>
      </c>
      <c r="L596" s="146">
        <f t="shared" si="27"/>
        <v>0</v>
      </c>
      <c r="M596" s="146">
        <f t="shared" si="28"/>
        <v>0</v>
      </c>
    </row>
    <row r="597" spans="1:13" ht="63" outlineLevel="4">
      <c r="A597" s="129" t="s">
        <v>697</v>
      </c>
      <c r="B597" s="130" t="s">
        <v>183</v>
      </c>
      <c r="C597" s="130" t="s">
        <v>17</v>
      </c>
      <c r="D597" s="130" t="s">
        <v>3</v>
      </c>
      <c r="E597" s="130" t="s">
        <v>3</v>
      </c>
      <c r="F597" s="131">
        <f>F598</f>
        <v>360636.09</v>
      </c>
      <c r="G597" s="131"/>
      <c r="I597" s="146">
        <v>360636.09</v>
      </c>
      <c r="L597" s="146">
        <f t="shared" si="27"/>
        <v>0</v>
      </c>
      <c r="M597" s="146">
        <f t="shared" si="28"/>
        <v>0</v>
      </c>
    </row>
    <row r="598" spans="1:13" ht="31.5" outlineLevel="5">
      <c r="A598" s="129" t="s">
        <v>677</v>
      </c>
      <c r="B598" s="130" t="s">
        <v>183</v>
      </c>
      <c r="C598" s="130" t="s">
        <v>17</v>
      </c>
      <c r="D598" s="130" t="s">
        <v>22</v>
      </c>
      <c r="E598" s="130" t="s">
        <v>146</v>
      </c>
      <c r="F598" s="131">
        <f>Приложение_6!F361</f>
        <v>360636.09</v>
      </c>
      <c r="G598" s="131"/>
      <c r="I598" s="146">
        <v>360636.09</v>
      </c>
      <c r="L598" s="146">
        <f aca="true" t="shared" si="29" ref="L598:M605">I598-F598</f>
        <v>0</v>
      </c>
      <c r="M598" s="146">
        <f t="shared" si="29"/>
        <v>0</v>
      </c>
    </row>
    <row r="599" spans="1:13" ht="31.5" customHeight="1" outlineLevel="3">
      <c r="A599" s="129" t="s">
        <v>444</v>
      </c>
      <c r="B599" s="130" t="s">
        <v>184</v>
      </c>
      <c r="C599" s="130" t="s">
        <v>1</v>
      </c>
      <c r="D599" s="130" t="s">
        <v>3</v>
      </c>
      <c r="E599" s="130" t="s">
        <v>3</v>
      </c>
      <c r="F599" s="131">
        <f>F600</f>
        <v>3134903.98</v>
      </c>
      <c r="G599" s="131"/>
      <c r="I599" s="146">
        <v>3134903.98</v>
      </c>
      <c r="L599" s="146">
        <f t="shared" si="29"/>
        <v>0</v>
      </c>
      <c r="M599" s="146">
        <f t="shared" si="29"/>
        <v>0</v>
      </c>
    </row>
    <row r="600" spans="1:13" ht="63" outlineLevel="4">
      <c r="A600" s="129" t="s">
        <v>697</v>
      </c>
      <c r="B600" s="130" t="s">
        <v>184</v>
      </c>
      <c r="C600" s="130" t="s">
        <v>17</v>
      </c>
      <c r="D600" s="130" t="s">
        <v>3</v>
      </c>
      <c r="E600" s="130" t="s">
        <v>3</v>
      </c>
      <c r="F600" s="131">
        <f>F601</f>
        <v>3134903.98</v>
      </c>
      <c r="G600" s="131"/>
      <c r="I600" s="146">
        <v>3134903.98</v>
      </c>
      <c r="L600" s="146">
        <f t="shared" si="29"/>
        <v>0</v>
      </c>
      <c r="M600" s="146">
        <f t="shared" si="29"/>
        <v>0</v>
      </c>
    </row>
    <row r="601" spans="1:13" ht="31.5" outlineLevel="5">
      <c r="A601" s="129" t="s">
        <v>677</v>
      </c>
      <c r="B601" s="130" t="s">
        <v>184</v>
      </c>
      <c r="C601" s="130" t="s">
        <v>17</v>
      </c>
      <c r="D601" s="130" t="s">
        <v>22</v>
      </c>
      <c r="E601" s="130" t="s">
        <v>146</v>
      </c>
      <c r="F601" s="131">
        <f>Приложение_6!F363</f>
        <v>3134903.98</v>
      </c>
      <c r="G601" s="131"/>
      <c r="I601" s="146">
        <v>3134903.98</v>
      </c>
      <c r="L601" s="146">
        <f t="shared" si="29"/>
        <v>0</v>
      </c>
      <c r="M601" s="146">
        <f t="shared" si="29"/>
        <v>0</v>
      </c>
    </row>
    <row r="602" spans="1:13" ht="94.5" outlineLevel="2">
      <c r="A602" s="129" t="s">
        <v>542</v>
      </c>
      <c r="B602" s="130" t="s">
        <v>185</v>
      </c>
      <c r="C602" s="130" t="s">
        <v>1</v>
      </c>
      <c r="D602" s="130" t="s">
        <v>3</v>
      </c>
      <c r="E602" s="130" t="s">
        <v>3</v>
      </c>
      <c r="F602" s="131">
        <f>F603</f>
        <v>300000</v>
      </c>
      <c r="G602" s="131"/>
      <c r="I602" s="146">
        <v>300000</v>
      </c>
      <c r="L602" s="146">
        <f t="shared" si="29"/>
        <v>0</v>
      </c>
      <c r="M602" s="146">
        <f t="shared" si="29"/>
        <v>0</v>
      </c>
    </row>
    <row r="603" spans="1:13" ht="31.5" customHeight="1" outlineLevel="3">
      <c r="A603" s="129" t="s">
        <v>444</v>
      </c>
      <c r="B603" s="130" t="s">
        <v>186</v>
      </c>
      <c r="C603" s="130" t="s">
        <v>1</v>
      </c>
      <c r="D603" s="130" t="s">
        <v>3</v>
      </c>
      <c r="E603" s="130" t="s">
        <v>3</v>
      </c>
      <c r="F603" s="131">
        <f>F604</f>
        <v>300000</v>
      </c>
      <c r="G603" s="131"/>
      <c r="I603" s="146">
        <v>300000</v>
      </c>
      <c r="L603" s="146">
        <f t="shared" si="29"/>
        <v>0</v>
      </c>
      <c r="M603" s="146">
        <f t="shared" si="29"/>
        <v>0</v>
      </c>
    </row>
    <row r="604" spans="1:13" ht="63" outlineLevel="4">
      <c r="A604" s="129" t="s">
        <v>697</v>
      </c>
      <c r="B604" s="130" t="s">
        <v>186</v>
      </c>
      <c r="C604" s="130" t="s">
        <v>17</v>
      </c>
      <c r="D604" s="130" t="s">
        <v>3</v>
      </c>
      <c r="E604" s="130" t="s">
        <v>3</v>
      </c>
      <c r="F604" s="131">
        <f>F605</f>
        <v>300000</v>
      </c>
      <c r="G604" s="131"/>
      <c r="I604" s="146">
        <v>300000</v>
      </c>
      <c r="L604" s="146">
        <f t="shared" si="29"/>
        <v>0</v>
      </c>
      <c r="M604" s="146">
        <f t="shared" si="29"/>
        <v>0</v>
      </c>
    </row>
    <row r="605" spans="1:13" ht="31.5" outlineLevel="5">
      <c r="A605" s="129" t="s">
        <v>677</v>
      </c>
      <c r="B605" s="130" t="s">
        <v>186</v>
      </c>
      <c r="C605" s="130" t="s">
        <v>17</v>
      </c>
      <c r="D605" s="130" t="s">
        <v>22</v>
      </c>
      <c r="E605" s="130" t="s">
        <v>146</v>
      </c>
      <c r="F605" s="131">
        <f>Приложение_6!F366</f>
        <v>300000</v>
      </c>
      <c r="G605" s="131"/>
      <c r="I605" s="146">
        <v>300000</v>
      </c>
      <c r="L605" s="146">
        <f t="shared" si="29"/>
        <v>0</v>
      </c>
      <c r="M605" s="146">
        <f t="shared" si="29"/>
        <v>0</v>
      </c>
    </row>
    <row r="606" spans="1:13" ht="94.5">
      <c r="A606" s="136" t="s">
        <v>1230</v>
      </c>
      <c r="B606" s="137" t="s">
        <v>80</v>
      </c>
      <c r="C606" s="137" t="s">
        <v>1</v>
      </c>
      <c r="D606" s="137" t="s">
        <v>3</v>
      </c>
      <c r="E606" s="137" t="s">
        <v>3</v>
      </c>
      <c r="F606" s="138">
        <f>F607+F611+F616+F620</f>
        <v>886480</v>
      </c>
      <c r="G606" s="138"/>
      <c r="I606" s="146">
        <v>886480</v>
      </c>
      <c r="L606" s="146">
        <f>I606-F606</f>
        <v>0</v>
      </c>
      <c r="M606" s="146">
        <f aca="true" t="shared" si="30" ref="M606:M624">J606-G606</f>
        <v>0</v>
      </c>
    </row>
    <row r="607" spans="1:13" ht="204.75" outlineLevel="2">
      <c r="A607" s="129" t="s">
        <v>506</v>
      </c>
      <c r="B607" s="130" t="s">
        <v>81</v>
      </c>
      <c r="C607" s="130" t="s">
        <v>1</v>
      </c>
      <c r="D607" s="130" t="s">
        <v>3</v>
      </c>
      <c r="E607" s="130" t="s">
        <v>3</v>
      </c>
      <c r="F607" s="131">
        <f>F608</f>
        <v>200000</v>
      </c>
      <c r="G607" s="131"/>
      <c r="I607" s="146">
        <v>200000</v>
      </c>
      <c r="L607" s="146"/>
      <c r="M607" s="146"/>
    </row>
    <row r="608" spans="1:13" ht="31.5" customHeight="1" outlineLevel="3">
      <c r="A608" s="129" t="s">
        <v>444</v>
      </c>
      <c r="B608" s="130" t="s">
        <v>82</v>
      </c>
      <c r="C608" s="130" t="s">
        <v>1</v>
      </c>
      <c r="D608" s="130" t="s">
        <v>3</v>
      </c>
      <c r="E608" s="130" t="s">
        <v>3</v>
      </c>
      <c r="F608" s="131">
        <f>F609</f>
        <v>200000</v>
      </c>
      <c r="G608" s="131"/>
      <c r="I608" s="146">
        <v>200000</v>
      </c>
      <c r="L608" s="146">
        <f aca="true" t="shared" si="31" ref="L608:L624">I608-F608</f>
        <v>0</v>
      </c>
      <c r="M608" s="146">
        <f t="shared" si="30"/>
        <v>0</v>
      </c>
    </row>
    <row r="609" spans="1:13" ht="63" outlineLevel="4">
      <c r="A609" s="129" t="s">
        <v>697</v>
      </c>
      <c r="B609" s="130" t="s">
        <v>82</v>
      </c>
      <c r="C609" s="130" t="s">
        <v>17</v>
      </c>
      <c r="D609" s="130" t="s">
        <v>3</v>
      </c>
      <c r="E609" s="130" t="s">
        <v>3</v>
      </c>
      <c r="F609" s="131">
        <f>F610</f>
        <v>200000</v>
      </c>
      <c r="G609" s="131"/>
      <c r="I609" s="146">
        <v>200000</v>
      </c>
      <c r="L609" s="146">
        <f t="shared" si="31"/>
        <v>0</v>
      </c>
      <c r="M609" s="146">
        <f t="shared" si="30"/>
        <v>0</v>
      </c>
    </row>
    <row r="610" spans="1:13" ht="31.5" outlineLevel="5">
      <c r="A610" s="129" t="s">
        <v>672</v>
      </c>
      <c r="B610" s="130" t="s">
        <v>82</v>
      </c>
      <c r="C610" s="130" t="s">
        <v>17</v>
      </c>
      <c r="D610" s="130" t="s">
        <v>2</v>
      </c>
      <c r="E610" s="130" t="s">
        <v>66</v>
      </c>
      <c r="F610" s="131">
        <f>Приложение_6!F168</f>
        <v>200000</v>
      </c>
      <c r="G610" s="131"/>
      <c r="I610" s="146">
        <v>200000</v>
      </c>
      <c r="L610" s="146">
        <f t="shared" si="31"/>
        <v>0</v>
      </c>
      <c r="M610" s="146">
        <f t="shared" si="30"/>
        <v>0</v>
      </c>
    </row>
    <row r="611" spans="1:13" ht="78.75" hidden="1" outlineLevel="2">
      <c r="A611" s="129" t="s">
        <v>552</v>
      </c>
      <c r="B611" s="130" t="s">
        <v>212</v>
      </c>
      <c r="C611" s="130" t="s">
        <v>1</v>
      </c>
      <c r="D611" s="130" t="s">
        <v>3</v>
      </c>
      <c r="E611" s="130" t="s">
        <v>3</v>
      </c>
      <c r="F611" s="131">
        <f>F612</f>
        <v>0</v>
      </c>
      <c r="G611" s="131"/>
      <c r="I611" s="146">
        <v>686480</v>
      </c>
      <c r="L611" s="146">
        <f t="shared" si="31"/>
        <v>686480</v>
      </c>
      <c r="M611" s="146">
        <f t="shared" si="30"/>
        <v>0</v>
      </c>
    </row>
    <row r="612" spans="1:13" ht="31.5" customHeight="1" hidden="1" outlineLevel="3">
      <c r="A612" s="129" t="s">
        <v>444</v>
      </c>
      <c r="B612" s="130" t="s">
        <v>213</v>
      </c>
      <c r="C612" s="130" t="s">
        <v>1</v>
      </c>
      <c r="D612" s="130" t="s">
        <v>3</v>
      </c>
      <c r="E612" s="130" t="s">
        <v>3</v>
      </c>
      <c r="F612" s="131">
        <f>F613</f>
        <v>0</v>
      </c>
      <c r="G612" s="131"/>
      <c r="I612" s="146">
        <v>686480</v>
      </c>
      <c r="L612" s="146">
        <f t="shared" si="31"/>
        <v>686480</v>
      </c>
      <c r="M612" s="146">
        <f t="shared" si="30"/>
        <v>0</v>
      </c>
    </row>
    <row r="613" spans="1:13" ht="63" hidden="1" outlineLevel="4">
      <c r="A613" s="129" t="s">
        <v>697</v>
      </c>
      <c r="B613" s="130" t="s">
        <v>213</v>
      </c>
      <c r="C613" s="130" t="s">
        <v>17</v>
      </c>
      <c r="D613" s="130" t="s">
        <v>3</v>
      </c>
      <c r="E613" s="130" t="s">
        <v>3</v>
      </c>
      <c r="F613" s="131">
        <f>F614</f>
        <v>0</v>
      </c>
      <c r="G613" s="131"/>
      <c r="I613" s="146">
        <v>686480</v>
      </c>
      <c r="L613" s="146">
        <f t="shared" si="31"/>
        <v>686480</v>
      </c>
      <c r="M613" s="146">
        <f t="shared" si="30"/>
        <v>0</v>
      </c>
    </row>
    <row r="614" spans="1:13" ht="15.75" hidden="1" outlineLevel="5">
      <c r="A614" s="129" t="s">
        <v>680</v>
      </c>
      <c r="B614" s="130" t="s">
        <v>213</v>
      </c>
      <c r="C614" s="130" t="s">
        <v>17</v>
      </c>
      <c r="D614" s="130" t="s">
        <v>159</v>
      </c>
      <c r="E614" s="130" t="s">
        <v>2</v>
      </c>
      <c r="F614" s="131">
        <f>Приложение_6!F441</f>
        <v>0</v>
      </c>
      <c r="G614" s="131"/>
      <c r="I614" s="146">
        <v>686480</v>
      </c>
      <c r="L614" s="146">
        <f t="shared" si="31"/>
        <v>686480</v>
      </c>
      <c r="M614" s="146">
        <f t="shared" si="30"/>
        <v>0</v>
      </c>
    </row>
    <row r="615" spans="1:13" ht="15.75" hidden="1" outlineLevel="5">
      <c r="A615" s="129"/>
      <c r="B615" s="130"/>
      <c r="C615" s="130"/>
      <c r="D615" s="130"/>
      <c r="E615" s="130"/>
      <c r="F615" s="131"/>
      <c r="G615" s="131"/>
      <c r="I615" s="146"/>
      <c r="L615" s="146"/>
      <c r="M615" s="146"/>
    </row>
    <row r="616" spans="1:13" ht="78.75" outlineLevel="5">
      <c r="A616" s="95" t="s">
        <v>1256</v>
      </c>
      <c r="B616" s="96" t="s">
        <v>1257</v>
      </c>
      <c r="C616" s="96" t="s">
        <v>1</v>
      </c>
      <c r="D616" s="130" t="s">
        <v>3</v>
      </c>
      <c r="E616" s="130" t="s">
        <v>3</v>
      </c>
      <c r="F616" s="131">
        <f>F617</f>
        <v>381600</v>
      </c>
      <c r="G616" s="131"/>
      <c r="I616" s="146"/>
      <c r="L616" s="146"/>
      <c r="M616" s="146"/>
    </row>
    <row r="617" spans="1:13" ht="31.5" outlineLevel="5">
      <c r="A617" s="95" t="s">
        <v>444</v>
      </c>
      <c r="B617" s="96" t="s">
        <v>1258</v>
      </c>
      <c r="C617" s="96" t="s">
        <v>1</v>
      </c>
      <c r="D617" s="130" t="s">
        <v>3</v>
      </c>
      <c r="E617" s="130" t="s">
        <v>3</v>
      </c>
      <c r="F617" s="131">
        <f>F618</f>
        <v>381600</v>
      </c>
      <c r="G617" s="131"/>
      <c r="I617" s="146"/>
      <c r="L617" s="146"/>
      <c r="M617" s="146"/>
    </row>
    <row r="618" spans="1:13" ht="63" outlineLevel="5">
      <c r="A618" s="95" t="s">
        <v>697</v>
      </c>
      <c r="B618" s="96" t="s">
        <v>1258</v>
      </c>
      <c r="C618" s="96" t="s">
        <v>17</v>
      </c>
      <c r="D618" s="130" t="s">
        <v>3</v>
      </c>
      <c r="E618" s="130" t="s">
        <v>3</v>
      </c>
      <c r="F618" s="131">
        <f>F619</f>
        <v>381600</v>
      </c>
      <c r="G618" s="131"/>
      <c r="I618" s="146"/>
      <c r="L618" s="146"/>
      <c r="M618" s="146"/>
    </row>
    <row r="619" spans="1:13" ht="15.75" outlineLevel="5">
      <c r="A619" s="129" t="s">
        <v>680</v>
      </c>
      <c r="B619" s="96" t="s">
        <v>1258</v>
      </c>
      <c r="C619" s="96" t="s">
        <v>17</v>
      </c>
      <c r="D619" s="130" t="s">
        <v>159</v>
      </c>
      <c r="E619" s="130" t="s">
        <v>2</v>
      </c>
      <c r="F619" s="131">
        <f>Приложение_6!F444</f>
        <v>381600</v>
      </c>
      <c r="G619" s="131"/>
      <c r="I619" s="146"/>
      <c r="L619" s="146"/>
      <c r="M619" s="146"/>
    </row>
    <row r="620" spans="1:13" ht="110.25" outlineLevel="5">
      <c r="A620" s="95" t="s">
        <v>1259</v>
      </c>
      <c r="B620" s="96" t="s">
        <v>1260</v>
      </c>
      <c r="C620" s="96" t="s">
        <v>1</v>
      </c>
      <c r="D620" s="130" t="s">
        <v>3</v>
      </c>
      <c r="E620" s="130" t="s">
        <v>3</v>
      </c>
      <c r="F620" s="131">
        <f>F621</f>
        <v>304880</v>
      </c>
      <c r="G620" s="131"/>
      <c r="I620" s="146"/>
      <c r="L620" s="146"/>
      <c r="M620" s="146"/>
    </row>
    <row r="621" spans="1:13" ht="31.5" outlineLevel="5">
      <c r="A621" s="95" t="s">
        <v>444</v>
      </c>
      <c r="B621" s="96" t="s">
        <v>1261</v>
      </c>
      <c r="C621" s="96" t="s">
        <v>1</v>
      </c>
      <c r="D621" s="130" t="s">
        <v>3</v>
      </c>
      <c r="E621" s="130" t="s">
        <v>3</v>
      </c>
      <c r="F621" s="131">
        <f>F622</f>
        <v>304880</v>
      </c>
      <c r="G621" s="131"/>
      <c r="I621" s="146"/>
      <c r="L621" s="146"/>
      <c r="M621" s="146"/>
    </row>
    <row r="622" spans="1:13" ht="63" outlineLevel="5">
      <c r="A622" s="95" t="s">
        <v>697</v>
      </c>
      <c r="B622" s="96" t="s">
        <v>1261</v>
      </c>
      <c r="C622" s="96" t="s">
        <v>17</v>
      </c>
      <c r="D622" s="130" t="s">
        <v>3</v>
      </c>
      <c r="E622" s="130" t="s">
        <v>3</v>
      </c>
      <c r="F622" s="131">
        <f>F623</f>
        <v>304880</v>
      </c>
      <c r="G622" s="131"/>
      <c r="I622" s="146"/>
      <c r="L622" s="146"/>
      <c r="M622" s="146"/>
    </row>
    <row r="623" spans="1:13" ht="15.75" outlineLevel="5">
      <c r="A623" s="129" t="s">
        <v>680</v>
      </c>
      <c r="B623" s="96" t="s">
        <v>1261</v>
      </c>
      <c r="C623" s="96" t="s">
        <v>17</v>
      </c>
      <c r="D623" s="130" t="s">
        <v>159</v>
      </c>
      <c r="E623" s="130" t="s">
        <v>2</v>
      </c>
      <c r="F623" s="131">
        <f>Приложение_6!F447</f>
        <v>304880</v>
      </c>
      <c r="G623" s="131"/>
      <c r="I623" s="146"/>
      <c r="L623" s="146"/>
      <c r="M623" s="146"/>
    </row>
    <row r="624" spans="1:13" ht="126">
      <c r="A624" s="136" t="s">
        <v>1229</v>
      </c>
      <c r="B624" s="137" t="s">
        <v>83</v>
      </c>
      <c r="C624" s="137" t="s">
        <v>1</v>
      </c>
      <c r="D624" s="137" t="s">
        <v>3</v>
      </c>
      <c r="E624" s="137" t="s">
        <v>3</v>
      </c>
      <c r="F624" s="138">
        <f>F625+F629+F633</f>
        <v>198000</v>
      </c>
      <c r="G624" s="138"/>
      <c r="I624" s="146">
        <v>198000</v>
      </c>
      <c r="L624" s="146">
        <f t="shared" si="31"/>
        <v>0</v>
      </c>
      <c r="M624" s="146">
        <f t="shared" si="30"/>
        <v>0</v>
      </c>
    </row>
    <row r="625" spans="1:13" ht="63" outlineLevel="2">
      <c r="A625" s="129" t="s">
        <v>507</v>
      </c>
      <c r="B625" s="130" t="s">
        <v>84</v>
      </c>
      <c r="C625" s="130" t="s">
        <v>1</v>
      </c>
      <c r="D625" s="130" t="s">
        <v>3</v>
      </c>
      <c r="E625" s="130" t="s">
        <v>3</v>
      </c>
      <c r="F625" s="131">
        <f>F626</f>
        <v>50500</v>
      </c>
      <c r="G625" s="131"/>
      <c r="I625" s="146">
        <v>50500</v>
      </c>
      <c r="L625" s="146">
        <f aca="true" t="shared" si="32" ref="L625:L688">I625-F625</f>
        <v>0</v>
      </c>
      <c r="M625" s="146">
        <f aca="true" t="shared" si="33" ref="M625:M688">J625-G625</f>
        <v>0</v>
      </c>
    </row>
    <row r="626" spans="1:13" ht="31.5" customHeight="1" outlineLevel="3">
      <c r="A626" s="129" t="s">
        <v>444</v>
      </c>
      <c r="B626" s="130" t="s">
        <v>85</v>
      </c>
      <c r="C626" s="130" t="s">
        <v>1</v>
      </c>
      <c r="D626" s="130" t="s">
        <v>3</v>
      </c>
      <c r="E626" s="130" t="s">
        <v>3</v>
      </c>
      <c r="F626" s="131">
        <f>F627</f>
        <v>50500</v>
      </c>
      <c r="G626" s="131"/>
      <c r="I626" s="146">
        <v>50500</v>
      </c>
      <c r="L626" s="146">
        <f t="shared" si="32"/>
        <v>0</v>
      </c>
      <c r="M626" s="146">
        <f t="shared" si="33"/>
        <v>0</v>
      </c>
    </row>
    <row r="627" spans="1:13" ht="63" outlineLevel="4">
      <c r="A627" s="129" t="s">
        <v>697</v>
      </c>
      <c r="B627" s="130" t="s">
        <v>85</v>
      </c>
      <c r="C627" s="130" t="s">
        <v>17</v>
      </c>
      <c r="D627" s="130" t="s">
        <v>3</v>
      </c>
      <c r="E627" s="130" t="s">
        <v>3</v>
      </c>
      <c r="F627" s="131">
        <f>F628</f>
        <v>50500</v>
      </c>
      <c r="G627" s="131"/>
      <c r="I627" s="146">
        <v>50500</v>
      </c>
      <c r="L627" s="146">
        <f t="shared" si="32"/>
        <v>0</v>
      </c>
      <c r="M627" s="146">
        <f t="shared" si="33"/>
        <v>0</v>
      </c>
    </row>
    <row r="628" spans="1:13" ht="31.5" outlineLevel="5">
      <c r="A628" s="129" t="s">
        <v>672</v>
      </c>
      <c r="B628" s="130" t="s">
        <v>85</v>
      </c>
      <c r="C628" s="130" t="s">
        <v>17</v>
      </c>
      <c r="D628" s="130" t="s">
        <v>2</v>
      </c>
      <c r="E628" s="130" t="s">
        <v>66</v>
      </c>
      <c r="F628" s="131">
        <f>Приложение_6!F172</f>
        <v>50500</v>
      </c>
      <c r="G628" s="131"/>
      <c r="I628" s="146">
        <v>50500</v>
      </c>
      <c r="L628" s="146">
        <f t="shared" si="32"/>
        <v>0</v>
      </c>
      <c r="M628" s="146">
        <f t="shared" si="33"/>
        <v>0</v>
      </c>
    </row>
    <row r="629" spans="1:13" ht="47.25" outlineLevel="2">
      <c r="A629" s="129" t="s">
        <v>508</v>
      </c>
      <c r="B629" s="130" t="s">
        <v>86</v>
      </c>
      <c r="C629" s="130" t="s">
        <v>1</v>
      </c>
      <c r="D629" s="130" t="s">
        <v>3</v>
      </c>
      <c r="E629" s="130" t="s">
        <v>3</v>
      </c>
      <c r="F629" s="131">
        <f>F630</f>
        <v>100000</v>
      </c>
      <c r="G629" s="131"/>
      <c r="I629" s="146">
        <v>100000</v>
      </c>
      <c r="L629" s="146">
        <f t="shared" si="32"/>
        <v>0</v>
      </c>
      <c r="M629" s="146">
        <f t="shared" si="33"/>
        <v>0</v>
      </c>
    </row>
    <row r="630" spans="1:13" ht="31.5" customHeight="1" outlineLevel="3">
      <c r="A630" s="129" t="s">
        <v>444</v>
      </c>
      <c r="B630" s="130" t="s">
        <v>87</v>
      </c>
      <c r="C630" s="130" t="s">
        <v>1</v>
      </c>
      <c r="D630" s="130" t="s">
        <v>3</v>
      </c>
      <c r="E630" s="130" t="s">
        <v>3</v>
      </c>
      <c r="F630" s="131">
        <f>F631</f>
        <v>100000</v>
      </c>
      <c r="G630" s="131"/>
      <c r="I630" s="146">
        <v>100000</v>
      </c>
      <c r="L630" s="146">
        <f t="shared" si="32"/>
        <v>0</v>
      </c>
      <c r="M630" s="146">
        <f t="shared" si="33"/>
        <v>0</v>
      </c>
    </row>
    <row r="631" spans="1:13" ht="63" outlineLevel="4">
      <c r="A631" s="129" t="s">
        <v>697</v>
      </c>
      <c r="B631" s="130" t="s">
        <v>87</v>
      </c>
      <c r="C631" s="130" t="s">
        <v>17</v>
      </c>
      <c r="D631" s="130" t="s">
        <v>3</v>
      </c>
      <c r="E631" s="130" t="s">
        <v>3</v>
      </c>
      <c r="F631" s="131">
        <f>F632</f>
        <v>100000</v>
      </c>
      <c r="G631" s="131"/>
      <c r="I631" s="146">
        <v>100000</v>
      </c>
      <c r="L631" s="146">
        <f t="shared" si="32"/>
        <v>0</v>
      </c>
      <c r="M631" s="146">
        <f t="shared" si="33"/>
        <v>0</v>
      </c>
    </row>
    <row r="632" spans="1:13" ht="31.5" outlineLevel="5">
      <c r="A632" s="129" t="s">
        <v>672</v>
      </c>
      <c r="B632" s="130" t="s">
        <v>87</v>
      </c>
      <c r="C632" s="130" t="s">
        <v>17</v>
      </c>
      <c r="D632" s="130" t="s">
        <v>2</v>
      </c>
      <c r="E632" s="130" t="s">
        <v>66</v>
      </c>
      <c r="F632" s="131">
        <f>Приложение_6!F175</f>
        <v>100000</v>
      </c>
      <c r="G632" s="131"/>
      <c r="I632" s="146">
        <v>100000</v>
      </c>
      <c r="L632" s="146">
        <f t="shared" si="32"/>
        <v>0</v>
      </c>
      <c r="M632" s="146">
        <f t="shared" si="33"/>
        <v>0</v>
      </c>
    </row>
    <row r="633" spans="1:13" ht="110.25" outlineLevel="2">
      <c r="A633" s="129" t="s">
        <v>509</v>
      </c>
      <c r="B633" s="130" t="s">
        <v>88</v>
      </c>
      <c r="C633" s="130" t="s">
        <v>1</v>
      </c>
      <c r="D633" s="130" t="s">
        <v>3</v>
      </c>
      <c r="E633" s="130" t="s">
        <v>3</v>
      </c>
      <c r="F633" s="131">
        <f>F634</f>
        <v>47500</v>
      </c>
      <c r="G633" s="131"/>
      <c r="I633" s="146">
        <v>47500</v>
      </c>
      <c r="L633" s="146">
        <f t="shared" si="32"/>
        <v>0</v>
      </c>
      <c r="M633" s="146">
        <f t="shared" si="33"/>
        <v>0</v>
      </c>
    </row>
    <row r="634" spans="1:13" ht="31.5" customHeight="1" outlineLevel="3">
      <c r="A634" s="129" t="s">
        <v>444</v>
      </c>
      <c r="B634" s="130" t="s">
        <v>89</v>
      </c>
      <c r="C634" s="130" t="s">
        <v>1</v>
      </c>
      <c r="D634" s="130" t="s">
        <v>3</v>
      </c>
      <c r="E634" s="130" t="s">
        <v>3</v>
      </c>
      <c r="F634" s="131">
        <f>F635</f>
        <v>47500</v>
      </c>
      <c r="G634" s="131"/>
      <c r="I634" s="146">
        <v>47500</v>
      </c>
      <c r="L634" s="146">
        <f t="shared" si="32"/>
        <v>0</v>
      </c>
      <c r="M634" s="146">
        <f t="shared" si="33"/>
        <v>0</v>
      </c>
    </row>
    <row r="635" spans="1:13" ht="31.5" outlineLevel="4">
      <c r="A635" s="129" t="s">
        <v>699</v>
      </c>
      <c r="B635" s="130" t="s">
        <v>89</v>
      </c>
      <c r="C635" s="130" t="s">
        <v>65</v>
      </c>
      <c r="D635" s="130" t="s">
        <v>3</v>
      </c>
      <c r="E635" s="130" t="s">
        <v>3</v>
      </c>
      <c r="F635" s="131">
        <f>F636</f>
        <v>47500</v>
      </c>
      <c r="G635" s="131"/>
      <c r="I635" s="146">
        <v>47500</v>
      </c>
      <c r="L635" s="146">
        <f t="shared" si="32"/>
        <v>0</v>
      </c>
      <c r="M635" s="146">
        <f t="shared" si="33"/>
        <v>0</v>
      </c>
    </row>
    <row r="636" spans="1:13" ht="31.5" outlineLevel="5">
      <c r="A636" s="129" t="s">
        <v>672</v>
      </c>
      <c r="B636" s="130" t="s">
        <v>89</v>
      </c>
      <c r="C636" s="130" t="s">
        <v>65</v>
      </c>
      <c r="D636" s="130" t="s">
        <v>2</v>
      </c>
      <c r="E636" s="130" t="s">
        <v>66</v>
      </c>
      <c r="F636" s="131">
        <f>Приложение_6!F178</f>
        <v>47500</v>
      </c>
      <c r="G636" s="131"/>
      <c r="I636" s="146">
        <v>47500</v>
      </c>
      <c r="L636" s="146">
        <f t="shared" si="32"/>
        <v>0</v>
      </c>
      <c r="M636" s="146">
        <f t="shared" si="33"/>
        <v>0</v>
      </c>
    </row>
    <row r="637" spans="1:13" ht="94.5">
      <c r="A637" s="136" t="s">
        <v>1219</v>
      </c>
      <c r="B637" s="137" t="s">
        <v>90</v>
      </c>
      <c r="C637" s="137" t="s">
        <v>1</v>
      </c>
      <c r="D637" s="137" t="s">
        <v>3</v>
      </c>
      <c r="E637" s="137" t="s">
        <v>3</v>
      </c>
      <c r="F637" s="138">
        <f>F638+F648+F693+F698</f>
        <v>47346940.5</v>
      </c>
      <c r="G637" s="138">
        <f>G648</f>
        <v>13042</v>
      </c>
      <c r="I637" s="146">
        <v>47307080.5</v>
      </c>
      <c r="J637" s="146">
        <v>13042</v>
      </c>
      <c r="L637" s="146">
        <f t="shared" si="32"/>
        <v>-39860</v>
      </c>
      <c r="M637" s="146">
        <f t="shared" si="33"/>
        <v>0</v>
      </c>
    </row>
    <row r="638" spans="1:13" ht="94.5" outlineLevel="1">
      <c r="A638" s="136" t="s">
        <v>638</v>
      </c>
      <c r="B638" s="137" t="s">
        <v>188</v>
      </c>
      <c r="C638" s="137" t="s">
        <v>1</v>
      </c>
      <c r="D638" s="137" t="s">
        <v>3</v>
      </c>
      <c r="E638" s="137" t="s">
        <v>3</v>
      </c>
      <c r="F638" s="138">
        <f>F639</f>
        <v>10222143.87</v>
      </c>
      <c r="G638" s="138"/>
      <c r="I638" s="146">
        <v>10222143.87</v>
      </c>
      <c r="L638" s="146">
        <f t="shared" si="32"/>
        <v>0</v>
      </c>
      <c r="M638" s="146">
        <f t="shared" si="33"/>
        <v>0</v>
      </c>
    </row>
    <row r="639" spans="1:13" ht="141.75" outlineLevel="2">
      <c r="A639" s="129" t="s">
        <v>543</v>
      </c>
      <c r="B639" s="130" t="s">
        <v>189</v>
      </c>
      <c r="C639" s="130" t="s">
        <v>1</v>
      </c>
      <c r="D639" s="130" t="s">
        <v>3</v>
      </c>
      <c r="E639" s="130" t="s">
        <v>3</v>
      </c>
      <c r="F639" s="131">
        <f>F640+F645</f>
        <v>10222143.87</v>
      </c>
      <c r="G639" s="131"/>
      <c r="I639" s="146">
        <v>10222143.87</v>
      </c>
      <c r="L639" s="146">
        <f t="shared" si="32"/>
        <v>0</v>
      </c>
      <c r="M639" s="146">
        <f t="shared" si="33"/>
        <v>0</v>
      </c>
    </row>
    <row r="640" spans="1:13" ht="126" outlineLevel="3">
      <c r="A640" s="129" t="s">
        <v>446</v>
      </c>
      <c r="B640" s="130" t="s">
        <v>190</v>
      </c>
      <c r="C640" s="130" t="s">
        <v>1</v>
      </c>
      <c r="D640" s="130" t="s">
        <v>3</v>
      </c>
      <c r="E640" s="130" t="s">
        <v>3</v>
      </c>
      <c r="F640" s="131">
        <f>F641+F643</f>
        <v>9962143.87</v>
      </c>
      <c r="G640" s="131"/>
      <c r="I640" s="146">
        <v>9962143.87</v>
      </c>
      <c r="L640" s="146">
        <f t="shared" si="32"/>
        <v>0</v>
      </c>
      <c r="M640" s="146">
        <f t="shared" si="33"/>
        <v>0</v>
      </c>
    </row>
    <row r="641" spans="1:13" ht="141.75" outlineLevel="4">
      <c r="A641" s="129" t="s">
        <v>1216</v>
      </c>
      <c r="B641" s="130" t="s">
        <v>190</v>
      </c>
      <c r="C641" s="130" t="s">
        <v>10</v>
      </c>
      <c r="D641" s="130" t="s">
        <v>3</v>
      </c>
      <c r="E641" s="130" t="s">
        <v>3</v>
      </c>
      <c r="F641" s="131">
        <f>F642</f>
        <v>9885644.87</v>
      </c>
      <c r="G641" s="131"/>
      <c r="I641" s="146">
        <v>9885644.87</v>
      </c>
      <c r="L641" s="146">
        <f t="shared" si="32"/>
        <v>0</v>
      </c>
      <c r="M641" s="146">
        <f t="shared" si="33"/>
        <v>0</v>
      </c>
    </row>
    <row r="642" spans="1:13" ht="15.75" outlineLevel="5">
      <c r="A642" s="129" t="s">
        <v>678</v>
      </c>
      <c r="B642" s="130" t="s">
        <v>190</v>
      </c>
      <c r="C642" s="130" t="s">
        <v>10</v>
      </c>
      <c r="D642" s="130" t="s">
        <v>22</v>
      </c>
      <c r="E642" s="130" t="s">
        <v>187</v>
      </c>
      <c r="F642" s="131">
        <f>Приложение_6!F375</f>
        <v>9885644.87</v>
      </c>
      <c r="G642" s="131"/>
      <c r="I642" s="146">
        <v>9885644.87</v>
      </c>
      <c r="L642" s="146">
        <f t="shared" si="32"/>
        <v>0</v>
      </c>
      <c r="M642" s="146">
        <f t="shared" si="33"/>
        <v>0</v>
      </c>
    </row>
    <row r="643" spans="1:13" ht="63" outlineLevel="4">
      <c r="A643" s="129" t="s">
        <v>697</v>
      </c>
      <c r="B643" s="130" t="s">
        <v>190</v>
      </c>
      <c r="C643" s="130" t="s">
        <v>17</v>
      </c>
      <c r="D643" s="130" t="s">
        <v>3</v>
      </c>
      <c r="E643" s="130" t="s">
        <v>3</v>
      </c>
      <c r="F643" s="131">
        <f>F644</f>
        <v>76499</v>
      </c>
      <c r="G643" s="131"/>
      <c r="I643" s="146">
        <v>76499</v>
      </c>
      <c r="L643" s="146">
        <f t="shared" si="32"/>
        <v>0</v>
      </c>
      <c r="M643" s="146">
        <f t="shared" si="33"/>
        <v>0</v>
      </c>
    </row>
    <row r="644" spans="1:13" ht="15.75" outlineLevel="5">
      <c r="A644" s="129" t="s">
        <v>678</v>
      </c>
      <c r="B644" s="130" t="s">
        <v>190</v>
      </c>
      <c r="C644" s="130" t="s">
        <v>17</v>
      </c>
      <c r="D644" s="130" t="s">
        <v>22</v>
      </c>
      <c r="E644" s="130" t="s">
        <v>187</v>
      </c>
      <c r="F644" s="131">
        <f>Приложение_6!F376</f>
        <v>76499</v>
      </c>
      <c r="G644" s="131"/>
      <c r="I644" s="146">
        <v>76499</v>
      </c>
      <c r="L644" s="146">
        <f t="shared" si="32"/>
        <v>0</v>
      </c>
      <c r="M644" s="146">
        <f t="shared" si="33"/>
        <v>0</v>
      </c>
    </row>
    <row r="645" spans="1:13" ht="126" outlineLevel="3">
      <c r="A645" s="129" t="s">
        <v>435</v>
      </c>
      <c r="B645" s="130" t="s">
        <v>191</v>
      </c>
      <c r="C645" s="130" t="s">
        <v>1</v>
      </c>
      <c r="D645" s="130" t="s">
        <v>3</v>
      </c>
      <c r="E645" s="130" t="s">
        <v>3</v>
      </c>
      <c r="F645" s="131">
        <f>F646</f>
        <v>260000</v>
      </c>
      <c r="G645" s="131"/>
      <c r="I645" s="146">
        <v>260000</v>
      </c>
      <c r="L645" s="146">
        <f t="shared" si="32"/>
        <v>0</v>
      </c>
      <c r="M645" s="146">
        <f t="shared" si="33"/>
        <v>0</v>
      </c>
    </row>
    <row r="646" spans="1:13" ht="141.75" outlineLevel="4">
      <c r="A646" s="129" t="s">
        <v>1216</v>
      </c>
      <c r="B646" s="130" t="s">
        <v>191</v>
      </c>
      <c r="C646" s="130" t="s">
        <v>10</v>
      </c>
      <c r="D646" s="130" t="s">
        <v>3</v>
      </c>
      <c r="E646" s="130" t="s">
        <v>3</v>
      </c>
      <c r="F646" s="131">
        <f>F647</f>
        <v>260000</v>
      </c>
      <c r="G646" s="131"/>
      <c r="I646" s="146">
        <v>260000</v>
      </c>
      <c r="L646" s="146">
        <f t="shared" si="32"/>
        <v>0</v>
      </c>
      <c r="M646" s="146">
        <f t="shared" si="33"/>
        <v>0</v>
      </c>
    </row>
    <row r="647" spans="1:13" ht="15.75" outlineLevel="5">
      <c r="A647" s="129" t="s">
        <v>678</v>
      </c>
      <c r="B647" s="130" t="s">
        <v>191</v>
      </c>
      <c r="C647" s="130" t="s">
        <v>10</v>
      </c>
      <c r="D647" s="130" t="s">
        <v>22</v>
      </c>
      <c r="E647" s="130" t="s">
        <v>187</v>
      </c>
      <c r="F647" s="131">
        <f>Приложение_6!F378</f>
        <v>260000</v>
      </c>
      <c r="G647" s="131"/>
      <c r="I647" s="146">
        <v>260000</v>
      </c>
      <c r="L647" s="146">
        <f t="shared" si="32"/>
        <v>0</v>
      </c>
      <c r="M647" s="146">
        <f t="shared" si="33"/>
        <v>0</v>
      </c>
    </row>
    <row r="648" spans="1:13" ht="78.75" outlineLevel="1">
      <c r="A648" s="136" t="s">
        <v>628</v>
      </c>
      <c r="B648" s="137" t="s">
        <v>91</v>
      </c>
      <c r="C648" s="137" t="s">
        <v>1</v>
      </c>
      <c r="D648" s="137" t="s">
        <v>3</v>
      </c>
      <c r="E648" s="137" t="s">
        <v>3</v>
      </c>
      <c r="F648" s="138">
        <f>F649+F654+F664+F668+F684+F689</f>
        <v>14633667.63</v>
      </c>
      <c r="G648" s="138">
        <f>G654</f>
        <v>13042</v>
      </c>
      <c r="I648" s="146">
        <v>14593807.63</v>
      </c>
      <c r="J648" s="146">
        <v>13042</v>
      </c>
      <c r="L648" s="146">
        <f t="shared" si="32"/>
        <v>-39860</v>
      </c>
      <c r="M648" s="146">
        <f t="shared" si="33"/>
        <v>0</v>
      </c>
    </row>
    <row r="649" spans="1:13" ht="78.75" outlineLevel="2">
      <c r="A649" s="129" t="s">
        <v>510</v>
      </c>
      <c r="B649" s="130" t="s">
        <v>92</v>
      </c>
      <c r="C649" s="130" t="s">
        <v>1</v>
      </c>
      <c r="D649" s="130" t="s">
        <v>3</v>
      </c>
      <c r="E649" s="130" t="s">
        <v>3</v>
      </c>
      <c r="F649" s="131">
        <f>F650</f>
        <v>119203</v>
      </c>
      <c r="G649" s="131"/>
      <c r="I649" s="146">
        <v>119203</v>
      </c>
      <c r="L649" s="146">
        <f t="shared" si="32"/>
        <v>0</v>
      </c>
      <c r="M649" s="146">
        <f t="shared" si="33"/>
        <v>0</v>
      </c>
    </row>
    <row r="650" spans="1:13" ht="31.5" customHeight="1" outlineLevel="3">
      <c r="A650" s="129" t="s">
        <v>444</v>
      </c>
      <c r="B650" s="130" t="s">
        <v>93</v>
      </c>
      <c r="C650" s="130" t="s">
        <v>1</v>
      </c>
      <c r="D650" s="130" t="s">
        <v>3</v>
      </c>
      <c r="E650" s="130" t="s">
        <v>3</v>
      </c>
      <c r="F650" s="131">
        <f>F651</f>
        <v>119203</v>
      </c>
      <c r="G650" s="131"/>
      <c r="I650" s="146">
        <v>119203</v>
      </c>
      <c r="L650" s="146">
        <f t="shared" si="32"/>
        <v>0</v>
      </c>
      <c r="M650" s="146">
        <f t="shared" si="33"/>
        <v>0</v>
      </c>
    </row>
    <row r="651" spans="1:13" ht="63" outlineLevel="4">
      <c r="A651" s="129" t="s">
        <v>697</v>
      </c>
      <c r="B651" s="130" t="s">
        <v>93</v>
      </c>
      <c r="C651" s="130" t="s">
        <v>17</v>
      </c>
      <c r="D651" s="130" t="s">
        <v>3</v>
      </c>
      <c r="E651" s="130" t="s">
        <v>3</v>
      </c>
      <c r="F651" s="131">
        <f>F652+F653</f>
        <v>119203</v>
      </c>
      <c r="G651" s="131"/>
      <c r="I651" s="146">
        <v>119203</v>
      </c>
      <c r="L651" s="146">
        <f t="shared" si="32"/>
        <v>0</v>
      </c>
      <c r="M651" s="146">
        <f t="shared" si="33"/>
        <v>0</v>
      </c>
    </row>
    <row r="652" spans="1:13" ht="31.5" outlineLevel="5">
      <c r="A652" s="129" t="s">
        <v>672</v>
      </c>
      <c r="B652" s="130" t="s">
        <v>93</v>
      </c>
      <c r="C652" s="130" t="s">
        <v>17</v>
      </c>
      <c r="D652" s="130" t="s">
        <v>2</v>
      </c>
      <c r="E652" s="130" t="s">
        <v>66</v>
      </c>
      <c r="F652" s="131">
        <f>Приложение_6!F183</f>
        <v>95963</v>
      </c>
      <c r="G652" s="131"/>
      <c r="I652" s="146">
        <v>95963</v>
      </c>
      <c r="L652" s="146">
        <f t="shared" si="32"/>
        <v>0</v>
      </c>
      <c r="M652" s="146">
        <f t="shared" si="33"/>
        <v>0</v>
      </c>
    </row>
    <row r="653" spans="1:13" ht="15.75" outlineLevel="5">
      <c r="A653" s="129" t="s">
        <v>678</v>
      </c>
      <c r="B653" s="130" t="s">
        <v>93</v>
      </c>
      <c r="C653" s="130" t="s">
        <v>17</v>
      </c>
      <c r="D653" s="130" t="s">
        <v>22</v>
      </c>
      <c r="E653" s="130" t="s">
        <v>187</v>
      </c>
      <c r="F653" s="131">
        <f>Приложение_6!F382</f>
        <v>23240</v>
      </c>
      <c r="G653" s="131"/>
      <c r="I653" s="146">
        <v>23240</v>
      </c>
      <c r="L653" s="146">
        <f t="shared" si="32"/>
        <v>0</v>
      </c>
      <c r="M653" s="146">
        <f t="shared" si="33"/>
        <v>0</v>
      </c>
    </row>
    <row r="654" spans="1:13" ht="63" outlineLevel="2">
      <c r="A654" s="129" t="s">
        <v>511</v>
      </c>
      <c r="B654" s="130" t="s">
        <v>94</v>
      </c>
      <c r="C654" s="130" t="s">
        <v>1</v>
      </c>
      <c r="D654" s="130" t="s">
        <v>3</v>
      </c>
      <c r="E654" s="130" t="s">
        <v>3</v>
      </c>
      <c r="F654" s="131">
        <f>F655+F658+F661</f>
        <v>3517771.47</v>
      </c>
      <c r="G654" s="131">
        <f>G660</f>
        <v>13042</v>
      </c>
      <c r="I654" s="146">
        <v>3567771.47</v>
      </c>
      <c r="J654" s="146">
        <v>13042</v>
      </c>
      <c r="L654" s="146">
        <f t="shared" si="32"/>
        <v>50000</v>
      </c>
      <c r="M654" s="146">
        <f t="shared" si="33"/>
        <v>0</v>
      </c>
    </row>
    <row r="655" spans="1:13" ht="31.5" customHeight="1" outlineLevel="3">
      <c r="A655" s="129" t="s">
        <v>444</v>
      </c>
      <c r="B655" s="130" t="s">
        <v>95</v>
      </c>
      <c r="C655" s="130" t="s">
        <v>1</v>
      </c>
      <c r="D655" s="130" t="s">
        <v>3</v>
      </c>
      <c r="E655" s="130" t="s">
        <v>3</v>
      </c>
      <c r="F655" s="131">
        <f>F656</f>
        <v>3503079.47</v>
      </c>
      <c r="G655" s="131"/>
      <c r="I655" s="146">
        <v>3553079.47</v>
      </c>
      <c r="L655" s="146">
        <f t="shared" si="32"/>
        <v>50000</v>
      </c>
      <c r="M655" s="146">
        <f t="shared" si="33"/>
        <v>0</v>
      </c>
    </row>
    <row r="656" spans="1:13" ht="63" outlineLevel="4">
      <c r="A656" s="129" t="s">
        <v>697</v>
      </c>
      <c r="B656" s="130" t="s">
        <v>95</v>
      </c>
      <c r="C656" s="130" t="s">
        <v>17</v>
      </c>
      <c r="D656" s="130" t="s">
        <v>3</v>
      </c>
      <c r="E656" s="130" t="s">
        <v>3</v>
      </c>
      <c r="F656" s="131">
        <f>F657</f>
        <v>3503079.47</v>
      </c>
      <c r="G656" s="131"/>
      <c r="I656" s="146">
        <v>3553079.47</v>
      </c>
      <c r="L656" s="146">
        <f t="shared" si="32"/>
        <v>50000</v>
      </c>
      <c r="M656" s="146">
        <f t="shared" si="33"/>
        <v>0</v>
      </c>
    </row>
    <row r="657" spans="1:13" ht="31.5" outlineLevel="5">
      <c r="A657" s="129" t="s">
        <v>672</v>
      </c>
      <c r="B657" s="130" t="s">
        <v>95</v>
      </c>
      <c r="C657" s="130" t="s">
        <v>17</v>
      </c>
      <c r="D657" s="130" t="s">
        <v>2</v>
      </c>
      <c r="E657" s="130" t="s">
        <v>66</v>
      </c>
      <c r="F657" s="131">
        <f>Приложение_6!F186</f>
        <v>3503079.47</v>
      </c>
      <c r="G657" s="131"/>
      <c r="I657" s="146">
        <v>3553079.47</v>
      </c>
      <c r="L657" s="146">
        <f t="shared" si="32"/>
        <v>50000</v>
      </c>
      <c r="M657" s="146">
        <f t="shared" si="33"/>
        <v>0</v>
      </c>
    </row>
    <row r="658" spans="1:13" ht="110.25" customHeight="1" outlineLevel="3">
      <c r="A658" s="129" t="s">
        <v>445</v>
      </c>
      <c r="B658" s="130" t="s">
        <v>96</v>
      </c>
      <c r="C658" s="130" t="s">
        <v>1</v>
      </c>
      <c r="D658" s="130" t="s">
        <v>3</v>
      </c>
      <c r="E658" s="130" t="s">
        <v>3</v>
      </c>
      <c r="F658" s="131">
        <f>F659</f>
        <v>13042</v>
      </c>
      <c r="G658" s="131">
        <f>G659</f>
        <v>13042</v>
      </c>
      <c r="I658" s="146">
        <v>13042</v>
      </c>
      <c r="J658" s="146">
        <v>13042</v>
      </c>
      <c r="L658" s="146">
        <f t="shared" si="32"/>
        <v>0</v>
      </c>
      <c r="M658" s="146">
        <f t="shared" si="33"/>
        <v>0</v>
      </c>
    </row>
    <row r="659" spans="1:13" ht="63" outlineLevel="4">
      <c r="A659" s="129" t="s">
        <v>697</v>
      </c>
      <c r="B659" s="130" t="s">
        <v>96</v>
      </c>
      <c r="C659" s="130" t="s">
        <v>17</v>
      </c>
      <c r="D659" s="130" t="s">
        <v>3</v>
      </c>
      <c r="E659" s="130" t="s">
        <v>3</v>
      </c>
      <c r="F659" s="131">
        <f>F660</f>
        <v>13042</v>
      </c>
      <c r="G659" s="131">
        <f>G660</f>
        <v>13042</v>
      </c>
      <c r="I659" s="146">
        <v>13042</v>
      </c>
      <c r="J659" s="146">
        <v>13042</v>
      </c>
      <c r="L659" s="146">
        <f t="shared" si="32"/>
        <v>0</v>
      </c>
      <c r="M659" s="146">
        <f t="shared" si="33"/>
        <v>0</v>
      </c>
    </row>
    <row r="660" spans="1:13" ht="31.5" outlineLevel="5">
      <c r="A660" s="129" t="s">
        <v>672</v>
      </c>
      <c r="B660" s="130" t="s">
        <v>96</v>
      </c>
      <c r="C660" s="130" t="s">
        <v>17</v>
      </c>
      <c r="D660" s="130" t="s">
        <v>2</v>
      </c>
      <c r="E660" s="130" t="s">
        <v>66</v>
      </c>
      <c r="F660" s="131">
        <f>Приложение_6!F188</f>
        <v>13042</v>
      </c>
      <c r="G660" s="131">
        <f>F660</f>
        <v>13042</v>
      </c>
      <c r="I660" s="146">
        <v>13042</v>
      </c>
      <c r="J660" s="146">
        <v>13042</v>
      </c>
      <c r="L660" s="146">
        <f t="shared" si="32"/>
        <v>0</v>
      </c>
      <c r="M660" s="146">
        <f t="shared" si="33"/>
        <v>0</v>
      </c>
    </row>
    <row r="661" spans="1:13" ht="110.25" customHeight="1" outlineLevel="3">
      <c r="A661" s="129" t="s">
        <v>445</v>
      </c>
      <c r="B661" s="130" t="s">
        <v>97</v>
      </c>
      <c r="C661" s="130" t="s">
        <v>1</v>
      </c>
      <c r="D661" s="130" t="s">
        <v>3</v>
      </c>
      <c r="E661" s="130" t="s">
        <v>3</v>
      </c>
      <c r="F661" s="131">
        <f>F662</f>
        <v>1650</v>
      </c>
      <c r="G661" s="131"/>
      <c r="I661" s="146">
        <v>1650</v>
      </c>
      <c r="L661" s="146">
        <f t="shared" si="32"/>
        <v>0</v>
      </c>
      <c r="M661" s="146">
        <f t="shared" si="33"/>
        <v>0</v>
      </c>
    </row>
    <row r="662" spans="1:13" ht="63" outlineLevel="4">
      <c r="A662" s="129" t="s">
        <v>697</v>
      </c>
      <c r="B662" s="130" t="s">
        <v>97</v>
      </c>
      <c r="C662" s="130" t="s">
        <v>17</v>
      </c>
      <c r="D662" s="130" t="s">
        <v>3</v>
      </c>
      <c r="E662" s="130" t="s">
        <v>3</v>
      </c>
      <c r="F662" s="131">
        <f>F663</f>
        <v>1650</v>
      </c>
      <c r="G662" s="131"/>
      <c r="I662" s="146">
        <v>1650</v>
      </c>
      <c r="L662" s="146">
        <f t="shared" si="32"/>
        <v>0</v>
      </c>
      <c r="M662" s="146">
        <f t="shared" si="33"/>
        <v>0</v>
      </c>
    </row>
    <row r="663" spans="1:13" ht="31.5" outlineLevel="5">
      <c r="A663" s="129" t="s">
        <v>672</v>
      </c>
      <c r="B663" s="130" t="s">
        <v>97</v>
      </c>
      <c r="C663" s="130" t="s">
        <v>17</v>
      </c>
      <c r="D663" s="130" t="s">
        <v>2</v>
      </c>
      <c r="E663" s="130" t="s">
        <v>66</v>
      </c>
      <c r="F663" s="131">
        <f>Приложение_6!F190</f>
        <v>1650</v>
      </c>
      <c r="G663" s="131"/>
      <c r="I663" s="146">
        <v>1650</v>
      </c>
      <c r="L663" s="146">
        <f t="shared" si="32"/>
        <v>0</v>
      </c>
      <c r="M663" s="146">
        <f t="shared" si="33"/>
        <v>0</v>
      </c>
    </row>
    <row r="664" spans="1:13" ht="63" outlineLevel="2">
      <c r="A664" s="129" t="s">
        <v>512</v>
      </c>
      <c r="B664" s="130" t="s">
        <v>98</v>
      </c>
      <c r="C664" s="130" t="s">
        <v>1</v>
      </c>
      <c r="D664" s="130" t="s">
        <v>3</v>
      </c>
      <c r="E664" s="130" t="s">
        <v>3</v>
      </c>
      <c r="F664" s="131">
        <f>F665</f>
        <v>5000</v>
      </c>
      <c r="G664" s="131"/>
      <c r="I664" s="146">
        <v>14000</v>
      </c>
      <c r="L664" s="146">
        <f t="shared" si="32"/>
        <v>9000</v>
      </c>
      <c r="M664" s="146">
        <f t="shared" si="33"/>
        <v>0</v>
      </c>
    </row>
    <row r="665" spans="1:13" ht="31.5" customHeight="1" outlineLevel="3">
      <c r="A665" s="129" t="s">
        <v>444</v>
      </c>
      <c r="B665" s="130" t="s">
        <v>99</v>
      </c>
      <c r="C665" s="130" t="s">
        <v>1</v>
      </c>
      <c r="D665" s="130" t="s">
        <v>3</v>
      </c>
      <c r="E665" s="130" t="s">
        <v>3</v>
      </c>
      <c r="F665" s="131">
        <f>F666</f>
        <v>5000</v>
      </c>
      <c r="G665" s="131"/>
      <c r="I665" s="146">
        <v>14000</v>
      </c>
      <c r="L665" s="146">
        <f t="shared" si="32"/>
        <v>9000</v>
      </c>
      <c r="M665" s="146">
        <f t="shared" si="33"/>
        <v>0</v>
      </c>
    </row>
    <row r="666" spans="1:13" ht="63" outlineLevel="4">
      <c r="A666" s="129" t="s">
        <v>697</v>
      </c>
      <c r="B666" s="130" t="s">
        <v>99</v>
      </c>
      <c r="C666" s="130" t="s">
        <v>17</v>
      </c>
      <c r="D666" s="130" t="s">
        <v>3</v>
      </c>
      <c r="E666" s="130" t="s">
        <v>3</v>
      </c>
      <c r="F666" s="131">
        <f>F667</f>
        <v>5000</v>
      </c>
      <c r="G666" s="131"/>
      <c r="I666" s="146">
        <v>14000</v>
      </c>
      <c r="L666" s="146">
        <f t="shared" si="32"/>
        <v>9000</v>
      </c>
      <c r="M666" s="146">
        <f t="shared" si="33"/>
        <v>0</v>
      </c>
    </row>
    <row r="667" spans="1:13" ht="31.5" outlineLevel="5">
      <c r="A667" s="129" t="s">
        <v>672</v>
      </c>
      <c r="B667" s="130" t="s">
        <v>99</v>
      </c>
      <c r="C667" s="130" t="s">
        <v>17</v>
      </c>
      <c r="D667" s="130" t="s">
        <v>2</v>
      </c>
      <c r="E667" s="130" t="s">
        <v>66</v>
      </c>
      <c r="F667" s="131">
        <f>Приложение_6!F193</f>
        <v>5000</v>
      </c>
      <c r="G667" s="131"/>
      <c r="I667" s="146">
        <v>14000</v>
      </c>
      <c r="L667" s="146">
        <f t="shared" si="32"/>
        <v>9000</v>
      </c>
      <c r="M667" s="146">
        <f t="shared" si="33"/>
        <v>0</v>
      </c>
    </row>
    <row r="668" spans="1:13" ht="63" outlineLevel="2">
      <c r="A668" s="129" t="s">
        <v>513</v>
      </c>
      <c r="B668" s="130" t="s">
        <v>100</v>
      </c>
      <c r="C668" s="130" t="s">
        <v>1</v>
      </c>
      <c r="D668" s="130" t="s">
        <v>3</v>
      </c>
      <c r="E668" s="130" t="s">
        <v>3</v>
      </c>
      <c r="F668" s="131">
        <f>F669</f>
        <v>10385303.16</v>
      </c>
      <c r="G668" s="131"/>
      <c r="I668" s="146">
        <v>10385303.16</v>
      </c>
      <c r="L668" s="146">
        <f t="shared" si="32"/>
        <v>0</v>
      </c>
      <c r="M668" s="146">
        <f t="shared" si="33"/>
        <v>0</v>
      </c>
    </row>
    <row r="669" spans="1:13" ht="31.5" customHeight="1" outlineLevel="3">
      <c r="A669" s="129" t="s">
        <v>444</v>
      </c>
      <c r="B669" s="130" t="s">
        <v>101</v>
      </c>
      <c r="C669" s="130" t="s">
        <v>1</v>
      </c>
      <c r="D669" s="130" t="s">
        <v>3</v>
      </c>
      <c r="E669" s="130" t="s">
        <v>3</v>
      </c>
      <c r="F669" s="131">
        <f>F670+F676</f>
        <v>10385303.16</v>
      </c>
      <c r="G669" s="131"/>
      <c r="I669" s="146">
        <v>10385303.16</v>
      </c>
      <c r="L669" s="146">
        <f t="shared" si="32"/>
        <v>0</v>
      </c>
      <c r="M669" s="146">
        <f t="shared" si="33"/>
        <v>0</v>
      </c>
    </row>
    <row r="670" spans="1:13" ht="63" outlineLevel="4">
      <c r="A670" s="129" t="s">
        <v>697</v>
      </c>
      <c r="B670" s="130" t="s">
        <v>101</v>
      </c>
      <c r="C670" s="130" t="s">
        <v>17</v>
      </c>
      <c r="D670" s="130" t="s">
        <v>3</v>
      </c>
      <c r="E670" s="130" t="s">
        <v>3</v>
      </c>
      <c r="F670" s="131">
        <f>F671+F672+F673+F674+F675</f>
        <v>2714123.88</v>
      </c>
      <c r="G670" s="131"/>
      <c r="I670" s="146">
        <v>2714123.88</v>
      </c>
      <c r="L670" s="146">
        <f t="shared" si="32"/>
        <v>0</v>
      </c>
      <c r="M670" s="146">
        <f t="shared" si="33"/>
        <v>0</v>
      </c>
    </row>
    <row r="671" spans="1:13" ht="31.5" outlineLevel="5">
      <c r="A671" s="129" t="s">
        <v>672</v>
      </c>
      <c r="B671" s="130" t="s">
        <v>101</v>
      </c>
      <c r="C671" s="130" t="s">
        <v>17</v>
      </c>
      <c r="D671" s="130" t="s">
        <v>2</v>
      </c>
      <c r="E671" s="130" t="s">
        <v>66</v>
      </c>
      <c r="F671" s="131">
        <f>Приложение_6!F196</f>
        <v>1001182.24</v>
      </c>
      <c r="G671" s="131"/>
      <c r="I671" s="146">
        <v>1001182.24</v>
      </c>
      <c r="L671" s="146">
        <f t="shared" si="32"/>
        <v>0</v>
      </c>
      <c r="M671" s="146">
        <f t="shared" si="33"/>
        <v>0</v>
      </c>
    </row>
    <row r="672" spans="1:13" ht="94.5" outlineLevel="5">
      <c r="A672" s="129" t="s">
        <v>674</v>
      </c>
      <c r="B672" s="130" t="s">
        <v>101</v>
      </c>
      <c r="C672" s="130" t="s">
        <v>17</v>
      </c>
      <c r="D672" s="130" t="s">
        <v>14</v>
      </c>
      <c r="E672" s="130" t="s">
        <v>146</v>
      </c>
      <c r="F672" s="131">
        <f>Приложение_6!F318</f>
        <v>334853.72</v>
      </c>
      <c r="G672" s="131"/>
      <c r="I672" s="146">
        <v>334853.72</v>
      </c>
      <c r="L672" s="146">
        <f t="shared" si="32"/>
        <v>0</v>
      </c>
      <c r="M672" s="146">
        <f t="shared" si="33"/>
        <v>0</v>
      </c>
    </row>
    <row r="673" spans="1:13" ht="15.75" outlineLevel="5">
      <c r="A673" s="129" t="s">
        <v>678</v>
      </c>
      <c r="B673" s="130" t="s">
        <v>101</v>
      </c>
      <c r="C673" s="130" t="s">
        <v>17</v>
      </c>
      <c r="D673" s="130" t="s">
        <v>22</v>
      </c>
      <c r="E673" s="130" t="s">
        <v>187</v>
      </c>
      <c r="F673" s="131">
        <f>Приложение_6!F385</f>
        <v>675880.8</v>
      </c>
      <c r="G673" s="131"/>
      <c r="I673" s="146">
        <v>675880.8</v>
      </c>
      <c r="L673" s="146">
        <f t="shared" si="32"/>
        <v>0</v>
      </c>
      <c r="M673" s="146">
        <f t="shared" si="33"/>
        <v>0</v>
      </c>
    </row>
    <row r="674" spans="1:13" ht="31.5" outlineLevel="5">
      <c r="A674" s="129" t="s">
        <v>679</v>
      </c>
      <c r="B674" s="130" t="s">
        <v>101</v>
      </c>
      <c r="C674" s="130" t="s">
        <v>17</v>
      </c>
      <c r="D674" s="130" t="s">
        <v>22</v>
      </c>
      <c r="E674" s="130" t="s">
        <v>192</v>
      </c>
      <c r="F674" s="131">
        <f>Приложение_6!F394</f>
        <v>690807.12</v>
      </c>
      <c r="G674" s="131"/>
      <c r="I674" s="146">
        <v>690807.12</v>
      </c>
      <c r="L674" s="146">
        <f t="shared" si="32"/>
        <v>0</v>
      </c>
      <c r="M674" s="146">
        <f t="shared" si="33"/>
        <v>0</v>
      </c>
    </row>
    <row r="675" spans="1:13" ht="47.25" outlineLevel="5">
      <c r="A675" s="129" t="s">
        <v>683</v>
      </c>
      <c r="B675" s="130" t="s">
        <v>101</v>
      </c>
      <c r="C675" s="130" t="s">
        <v>17</v>
      </c>
      <c r="D675" s="130" t="s">
        <v>159</v>
      </c>
      <c r="E675" s="130" t="s">
        <v>159</v>
      </c>
      <c r="F675" s="131">
        <f>Приложение_6!F513</f>
        <v>11400</v>
      </c>
      <c r="G675" s="131"/>
      <c r="I675" s="146">
        <v>11400</v>
      </c>
      <c r="L675" s="146">
        <f t="shared" si="32"/>
        <v>0</v>
      </c>
      <c r="M675" s="146">
        <f t="shared" si="33"/>
        <v>0</v>
      </c>
    </row>
    <row r="676" spans="1:13" ht="78.75" outlineLevel="4">
      <c r="A676" s="129" t="s">
        <v>700</v>
      </c>
      <c r="B676" s="130" t="s">
        <v>101</v>
      </c>
      <c r="C676" s="130" t="s">
        <v>70</v>
      </c>
      <c r="D676" s="130" t="s">
        <v>3</v>
      </c>
      <c r="E676" s="130" t="s">
        <v>3</v>
      </c>
      <c r="F676" s="131">
        <f>F677+F678+F679+F680+F681+F682+F683</f>
        <v>7671179.28</v>
      </c>
      <c r="G676" s="131"/>
      <c r="I676" s="146">
        <v>7671179.28</v>
      </c>
      <c r="L676" s="146">
        <f t="shared" si="32"/>
        <v>0</v>
      </c>
      <c r="M676" s="146">
        <f t="shared" si="33"/>
        <v>0</v>
      </c>
    </row>
    <row r="677" spans="1:13" ht="31.5" outlineLevel="5">
      <c r="A677" s="129" t="s">
        <v>672</v>
      </c>
      <c r="B677" s="130" t="s">
        <v>101</v>
      </c>
      <c r="C677" s="130" t="s">
        <v>70</v>
      </c>
      <c r="D677" s="130" t="s">
        <v>2</v>
      </c>
      <c r="E677" s="130" t="s">
        <v>66</v>
      </c>
      <c r="F677" s="131">
        <f>Приложение_6!F197</f>
        <v>776551.28</v>
      </c>
      <c r="G677" s="131"/>
      <c r="I677" s="146">
        <v>776551.28</v>
      </c>
      <c r="L677" s="146">
        <f t="shared" si="32"/>
        <v>0</v>
      </c>
      <c r="M677" s="146">
        <f t="shared" si="33"/>
        <v>0</v>
      </c>
    </row>
    <row r="678" spans="1:13" ht="15.75" outlineLevel="5">
      <c r="A678" s="129" t="s">
        <v>684</v>
      </c>
      <c r="B678" s="130" t="s">
        <v>101</v>
      </c>
      <c r="C678" s="130" t="s">
        <v>70</v>
      </c>
      <c r="D678" s="130" t="s">
        <v>242</v>
      </c>
      <c r="E678" s="130" t="s">
        <v>2</v>
      </c>
      <c r="F678" s="131">
        <f>Приложение_6!F551</f>
        <v>2392758</v>
      </c>
      <c r="G678" s="131"/>
      <c r="I678" s="146">
        <v>2382758</v>
      </c>
      <c r="L678" s="146">
        <f t="shared" si="32"/>
        <v>-10000</v>
      </c>
      <c r="M678" s="146">
        <f t="shared" si="33"/>
        <v>0</v>
      </c>
    </row>
    <row r="679" spans="1:13" ht="15.75" outlineLevel="5">
      <c r="A679" s="129" t="s">
        <v>685</v>
      </c>
      <c r="B679" s="130" t="s">
        <v>101</v>
      </c>
      <c r="C679" s="130" t="s">
        <v>70</v>
      </c>
      <c r="D679" s="130" t="s">
        <v>242</v>
      </c>
      <c r="E679" s="130" t="s">
        <v>5</v>
      </c>
      <c r="F679" s="131">
        <f>Приложение_6!F592</f>
        <v>983400</v>
      </c>
      <c r="G679" s="131"/>
      <c r="I679" s="146">
        <v>963400</v>
      </c>
      <c r="L679" s="146">
        <f t="shared" si="32"/>
        <v>-20000</v>
      </c>
      <c r="M679" s="146">
        <f t="shared" si="33"/>
        <v>0</v>
      </c>
    </row>
    <row r="680" spans="1:13" ht="31.5" outlineLevel="5">
      <c r="A680" s="129" t="s">
        <v>686</v>
      </c>
      <c r="B680" s="130" t="s">
        <v>101</v>
      </c>
      <c r="C680" s="130" t="s">
        <v>70</v>
      </c>
      <c r="D680" s="130" t="s">
        <v>242</v>
      </c>
      <c r="E680" s="130" t="s">
        <v>14</v>
      </c>
      <c r="F680" s="131">
        <f>Приложение_6!F636</f>
        <v>1650629</v>
      </c>
      <c r="G680" s="131"/>
      <c r="I680" s="146">
        <v>1650629</v>
      </c>
      <c r="L680" s="146">
        <f t="shared" si="32"/>
        <v>0</v>
      </c>
      <c r="M680" s="146">
        <f t="shared" si="33"/>
        <v>0</v>
      </c>
    </row>
    <row r="681" spans="1:13" ht="15.75" outlineLevel="5">
      <c r="A681" s="129" t="s">
        <v>687</v>
      </c>
      <c r="B681" s="130" t="s">
        <v>101</v>
      </c>
      <c r="C681" s="130" t="s">
        <v>70</v>
      </c>
      <c r="D681" s="130" t="s">
        <v>242</v>
      </c>
      <c r="E681" s="130" t="s">
        <v>242</v>
      </c>
      <c r="F681" s="131">
        <f>Приложение_6!F683</f>
        <v>194938</v>
      </c>
      <c r="G681" s="131"/>
      <c r="I681" s="146">
        <v>194938</v>
      </c>
      <c r="L681" s="146">
        <f t="shared" si="32"/>
        <v>0</v>
      </c>
      <c r="M681" s="146">
        <f t="shared" si="33"/>
        <v>0</v>
      </c>
    </row>
    <row r="682" spans="1:13" ht="31.5" outlineLevel="5">
      <c r="A682" s="129" t="s">
        <v>688</v>
      </c>
      <c r="B682" s="130" t="s">
        <v>101</v>
      </c>
      <c r="C682" s="130" t="s">
        <v>70</v>
      </c>
      <c r="D682" s="130" t="s">
        <v>242</v>
      </c>
      <c r="E682" s="130" t="s">
        <v>146</v>
      </c>
      <c r="F682" s="131">
        <f>Приложение_6!F716</f>
        <v>664700</v>
      </c>
      <c r="G682" s="131"/>
      <c r="I682" s="146">
        <v>694700</v>
      </c>
      <c r="L682" s="146">
        <f t="shared" si="32"/>
        <v>30000</v>
      </c>
      <c r="M682" s="146">
        <f t="shared" si="33"/>
        <v>0</v>
      </c>
    </row>
    <row r="683" spans="1:13" ht="15.75" outlineLevel="5">
      <c r="A683" s="129" t="s">
        <v>689</v>
      </c>
      <c r="B683" s="130" t="s">
        <v>101</v>
      </c>
      <c r="C683" s="130" t="s">
        <v>70</v>
      </c>
      <c r="D683" s="130" t="s">
        <v>165</v>
      </c>
      <c r="E683" s="130" t="s">
        <v>2</v>
      </c>
      <c r="F683" s="131">
        <f>Приложение_6!F790</f>
        <v>1008203</v>
      </c>
      <c r="G683" s="131"/>
      <c r="I683" s="146">
        <v>1008203</v>
      </c>
      <c r="L683" s="146">
        <f t="shared" si="32"/>
        <v>0</v>
      </c>
      <c r="M683" s="146">
        <f t="shared" si="33"/>
        <v>0</v>
      </c>
    </row>
    <row r="684" spans="1:13" ht="31.5" outlineLevel="2">
      <c r="A684" s="129" t="s">
        <v>514</v>
      </c>
      <c r="B684" s="130" t="s">
        <v>102</v>
      </c>
      <c r="C684" s="130" t="s">
        <v>1</v>
      </c>
      <c r="D684" s="130" t="s">
        <v>3</v>
      </c>
      <c r="E684" s="130" t="s">
        <v>3</v>
      </c>
      <c r="F684" s="131">
        <f>F685</f>
        <v>147530</v>
      </c>
      <c r="G684" s="131"/>
      <c r="I684" s="146">
        <v>147530</v>
      </c>
      <c r="L684" s="146">
        <f t="shared" si="32"/>
        <v>0</v>
      </c>
      <c r="M684" s="146">
        <f t="shared" si="33"/>
        <v>0</v>
      </c>
    </row>
    <row r="685" spans="1:13" ht="31.5" customHeight="1" outlineLevel="3">
      <c r="A685" s="129" t="s">
        <v>444</v>
      </c>
      <c r="B685" s="130" t="s">
        <v>103</v>
      </c>
      <c r="C685" s="130" t="s">
        <v>1</v>
      </c>
      <c r="D685" s="130" t="s">
        <v>3</v>
      </c>
      <c r="E685" s="130" t="s">
        <v>3</v>
      </c>
      <c r="F685" s="131">
        <f>F686</f>
        <v>147530</v>
      </c>
      <c r="G685" s="131"/>
      <c r="I685" s="146">
        <v>147530</v>
      </c>
      <c r="L685" s="146">
        <f t="shared" si="32"/>
        <v>0</v>
      </c>
      <c r="M685" s="146">
        <f t="shared" si="33"/>
        <v>0</v>
      </c>
    </row>
    <row r="686" spans="1:13" ht="63" outlineLevel="4">
      <c r="A686" s="129" t="s">
        <v>697</v>
      </c>
      <c r="B686" s="130" t="s">
        <v>103</v>
      </c>
      <c r="C686" s="130" t="s">
        <v>17</v>
      </c>
      <c r="D686" s="130" t="s">
        <v>3</v>
      </c>
      <c r="E686" s="130" t="s">
        <v>3</v>
      </c>
      <c r="F686" s="131">
        <f>F687+F688</f>
        <v>147530</v>
      </c>
      <c r="G686" s="131"/>
      <c r="I686" s="146">
        <v>147530</v>
      </c>
      <c r="L686" s="146">
        <f t="shared" si="32"/>
        <v>0</v>
      </c>
      <c r="M686" s="146">
        <f t="shared" si="33"/>
        <v>0</v>
      </c>
    </row>
    <row r="687" spans="1:13" ht="31.5" outlineLevel="5">
      <c r="A687" s="129" t="s">
        <v>672</v>
      </c>
      <c r="B687" s="130" t="s">
        <v>103</v>
      </c>
      <c r="C687" s="130" t="s">
        <v>17</v>
      </c>
      <c r="D687" s="130" t="s">
        <v>2</v>
      </c>
      <c r="E687" s="130" t="s">
        <v>66</v>
      </c>
      <c r="F687" s="131">
        <f>Приложение_6!F200</f>
        <v>2390</v>
      </c>
      <c r="G687" s="131"/>
      <c r="I687" s="146">
        <v>2390</v>
      </c>
      <c r="L687" s="146">
        <f t="shared" si="32"/>
        <v>0</v>
      </c>
      <c r="M687" s="146">
        <f t="shared" si="33"/>
        <v>0</v>
      </c>
    </row>
    <row r="688" spans="1:13" ht="15.75" outlineLevel="5">
      <c r="A688" s="129" t="s">
        <v>678</v>
      </c>
      <c r="B688" s="130" t="s">
        <v>103</v>
      </c>
      <c r="C688" s="130" t="s">
        <v>17</v>
      </c>
      <c r="D688" s="130" t="s">
        <v>22</v>
      </c>
      <c r="E688" s="130" t="s">
        <v>187</v>
      </c>
      <c r="F688" s="131">
        <f>Приложение_6!F388</f>
        <v>145140</v>
      </c>
      <c r="G688" s="131"/>
      <c r="I688" s="146">
        <v>145140</v>
      </c>
      <c r="L688" s="146">
        <f t="shared" si="32"/>
        <v>0</v>
      </c>
      <c r="M688" s="146">
        <f t="shared" si="33"/>
        <v>0</v>
      </c>
    </row>
    <row r="689" spans="1:13" ht="31.5" outlineLevel="2">
      <c r="A689" s="129" t="s">
        <v>515</v>
      </c>
      <c r="B689" s="130" t="s">
        <v>104</v>
      </c>
      <c r="C689" s="130" t="s">
        <v>1</v>
      </c>
      <c r="D689" s="130" t="s">
        <v>3</v>
      </c>
      <c r="E689" s="130" t="s">
        <v>3</v>
      </c>
      <c r="F689" s="131">
        <f>F690</f>
        <v>458860</v>
      </c>
      <c r="G689" s="131"/>
      <c r="I689" s="146">
        <v>360000</v>
      </c>
      <c r="L689" s="146">
        <f aca="true" t="shared" si="34" ref="L689:L755">I689-F689</f>
        <v>-98860</v>
      </c>
      <c r="M689" s="146">
        <f aca="true" t="shared" si="35" ref="M689:M755">J689-G689</f>
        <v>0</v>
      </c>
    </row>
    <row r="690" spans="1:13" ht="31.5" customHeight="1" outlineLevel="3">
      <c r="A690" s="129" t="s">
        <v>444</v>
      </c>
      <c r="B690" s="130" t="s">
        <v>105</v>
      </c>
      <c r="C690" s="130" t="s">
        <v>1</v>
      </c>
      <c r="D690" s="130" t="s">
        <v>3</v>
      </c>
      <c r="E690" s="130" t="s">
        <v>3</v>
      </c>
      <c r="F690" s="131">
        <f>F691</f>
        <v>458860</v>
      </c>
      <c r="G690" s="131"/>
      <c r="I690" s="146">
        <v>360000</v>
      </c>
      <c r="L690" s="146">
        <f t="shared" si="34"/>
        <v>-98860</v>
      </c>
      <c r="M690" s="146">
        <f t="shared" si="35"/>
        <v>0</v>
      </c>
    </row>
    <row r="691" spans="1:13" ht="63" outlineLevel="4">
      <c r="A691" s="129" t="s">
        <v>697</v>
      </c>
      <c r="B691" s="130" t="s">
        <v>105</v>
      </c>
      <c r="C691" s="130" t="s">
        <v>17</v>
      </c>
      <c r="D691" s="130" t="s">
        <v>3</v>
      </c>
      <c r="E691" s="130" t="s">
        <v>3</v>
      </c>
      <c r="F691" s="131">
        <f>F692</f>
        <v>458860</v>
      </c>
      <c r="G691" s="131"/>
      <c r="I691" s="146">
        <v>360000</v>
      </c>
      <c r="L691" s="146">
        <f t="shared" si="34"/>
        <v>-98860</v>
      </c>
      <c r="M691" s="146">
        <f t="shared" si="35"/>
        <v>0</v>
      </c>
    </row>
    <row r="692" spans="1:13" ht="31.5" outlineLevel="5">
      <c r="A692" s="129" t="s">
        <v>672</v>
      </c>
      <c r="B692" s="130" t="s">
        <v>105</v>
      </c>
      <c r="C692" s="130" t="s">
        <v>17</v>
      </c>
      <c r="D692" s="130" t="s">
        <v>2</v>
      </c>
      <c r="E692" s="130" t="s">
        <v>66</v>
      </c>
      <c r="F692" s="131">
        <f>Приложение_6!F203</f>
        <v>458860</v>
      </c>
      <c r="G692" s="131"/>
      <c r="I692" s="146">
        <v>360000</v>
      </c>
      <c r="L692" s="146">
        <f t="shared" si="34"/>
        <v>-98860</v>
      </c>
      <c r="M692" s="146">
        <f t="shared" si="35"/>
        <v>0</v>
      </c>
    </row>
    <row r="693" spans="1:13" ht="141.75" outlineLevel="1">
      <c r="A693" s="136" t="s">
        <v>658</v>
      </c>
      <c r="B693" s="137" t="s">
        <v>410</v>
      </c>
      <c r="C693" s="137" t="s">
        <v>1</v>
      </c>
      <c r="D693" s="137" t="s">
        <v>3</v>
      </c>
      <c r="E693" s="137" t="s">
        <v>3</v>
      </c>
      <c r="F693" s="138">
        <f>F694</f>
        <v>1425000</v>
      </c>
      <c r="G693" s="138"/>
      <c r="I693" s="146">
        <v>1425000</v>
      </c>
      <c r="L693" s="146">
        <f t="shared" si="34"/>
        <v>0</v>
      </c>
      <c r="M693" s="146">
        <f t="shared" si="35"/>
        <v>0</v>
      </c>
    </row>
    <row r="694" spans="1:13" ht="110.25" outlineLevel="2">
      <c r="A694" s="129" t="s">
        <v>615</v>
      </c>
      <c r="B694" s="130" t="s">
        <v>411</v>
      </c>
      <c r="C694" s="130" t="s">
        <v>1</v>
      </c>
      <c r="D694" s="130" t="s">
        <v>3</v>
      </c>
      <c r="E694" s="130" t="s">
        <v>3</v>
      </c>
      <c r="F694" s="131">
        <f>F695</f>
        <v>1425000</v>
      </c>
      <c r="G694" s="131"/>
      <c r="I694" s="146">
        <v>1425000</v>
      </c>
      <c r="L694" s="146">
        <f t="shared" si="34"/>
        <v>0</v>
      </c>
      <c r="M694" s="146">
        <f t="shared" si="35"/>
        <v>0</v>
      </c>
    </row>
    <row r="695" spans="1:13" ht="31.5" customHeight="1" outlineLevel="3">
      <c r="A695" s="129" t="s">
        <v>444</v>
      </c>
      <c r="B695" s="130" t="s">
        <v>412</v>
      </c>
      <c r="C695" s="130" t="s">
        <v>1</v>
      </c>
      <c r="D695" s="130" t="s">
        <v>3</v>
      </c>
      <c r="E695" s="130" t="s">
        <v>3</v>
      </c>
      <c r="F695" s="131">
        <f>F696</f>
        <v>1425000</v>
      </c>
      <c r="G695" s="131"/>
      <c r="I695" s="146">
        <v>1425000</v>
      </c>
      <c r="L695" s="146">
        <f t="shared" si="34"/>
        <v>0</v>
      </c>
      <c r="M695" s="146">
        <f t="shared" si="35"/>
        <v>0</v>
      </c>
    </row>
    <row r="696" spans="1:13" ht="63" outlineLevel="4">
      <c r="A696" s="129" t="s">
        <v>697</v>
      </c>
      <c r="B696" s="130" t="s">
        <v>412</v>
      </c>
      <c r="C696" s="130" t="s">
        <v>17</v>
      </c>
      <c r="D696" s="130" t="s">
        <v>3</v>
      </c>
      <c r="E696" s="130" t="s">
        <v>3</v>
      </c>
      <c r="F696" s="131">
        <f>F697</f>
        <v>1425000</v>
      </c>
      <c r="G696" s="131"/>
      <c r="I696" s="146">
        <v>1425000</v>
      </c>
      <c r="L696" s="146">
        <f t="shared" si="34"/>
        <v>0</v>
      </c>
      <c r="M696" s="146">
        <f t="shared" si="35"/>
        <v>0</v>
      </c>
    </row>
    <row r="697" spans="1:13" ht="31.5" outlineLevel="5">
      <c r="A697" s="129" t="s">
        <v>694</v>
      </c>
      <c r="B697" s="130" t="s">
        <v>412</v>
      </c>
      <c r="C697" s="130" t="s">
        <v>17</v>
      </c>
      <c r="D697" s="130" t="s">
        <v>192</v>
      </c>
      <c r="E697" s="130" t="s">
        <v>5</v>
      </c>
      <c r="F697" s="131">
        <f>Приложение_6!F884</f>
        <v>1425000</v>
      </c>
      <c r="G697" s="131"/>
      <c r="I697" s="146">
        <v>1425000</v>
      </c>
      <c r="L697" s="146">
        <f t="shared" si="34"/>
        <v>0</v>
      </c>
      <c r="M697" s="146">
        <f t="shared" si="35"/>
        <v>0</v>
      </c>
    </row>
    <row r="698" spans="1:13" ht="110.25" outlineLevel="1">
      <c r="A698" s="136" t="s">
        <v>629</v>
      </c>
      <c r="B698" s="137" t="s">
        <v>106</v>
      </c>
      <c r="C698" s="137" t="s">
        <v>1</v>
      </c>
      <c r="D698" s="137" t="s">
        <v>3</v>
      </c>
      <c r="E698" s="137" t="s">
        <v>3</v>
      </c>
      <c r="F698" s="138">
        <f>F699</f>
        <v>21066129</v>
      </c>
      <c r="G698" s="138"/>
      <c r="I698" s="146">
        <v>21066129</v>
      </c>
      <c r="L698" s="146">
        <f t="shared" si="34"/>
        <v>0</v>
      </c>
      <c r="M698" s="146">
        <f t="shared" si="35"/>
        <v>0</v>
      </c>
    </row>
    <row r="699" spans="1:13" ht="63" outlineLevel="2">
      <c r="A699" s="129" t="s">
        <v>516</v>
      </c>
      <c r="B699" s="130" t="s">
        <v>107</v>
      </c>
      <c r="C699" s="130" t="s">
        <v>1</v>
      </c>
      <c r="D699" s="130" t="s">
        <v>3</v>
      </c>
      <c r="E699" s="130" t="s">
        <v>3</v>
      </c>
      <c r="F699" s="131">
        <f>F700+F703</f>
        <v>21066129</v>
      </c>
      <c r="G699" s="131"/>
      <c r="I699" s="146">
        <v>21066129</v>
      </c>
      <c r="L699" s="146">
        <f t="shared" si="34"/>
        <v>0</v>
      </c>
      <c r="M699" s="146">
        <f t="shared" si="35"/>
        <v>0</v>
      </c>
    </row>
    <row r="700" spans="1:13" ht="126" outlineLevel="3">
      <c r="A700" s="129" t="s">
        <v>446</v>
      </c>
      <c r="B700" s="130" t="s">
        <v>108</v>
      </c>
      <c r="C700" s="130" t="s">
        <v>1</v>
      </c>
      <c r="D700" s="130" t="s">
        <v>3</v>
      </c>
      <c r="E700" s="130" t="s">
        <v>3</v>
      </c>
      <c r="F700" s="131">
        <f>F701</f>
        <v>20627809</v>
      </c>
      <c r="G700" s="131"/>
      <c r="I700" s="146">
        <v>20627809</v>
      </c>
      <c r="L700" s="146">
        <f t="shared" si="34"/>
        <v>0</v>
      </c>
      <c r="M700" s="146">
        <f t="shared" si="35"/>
        <v>0</v>
      </c>
    </row>
    <row r="701" spans="1:13" ht="78.75" outlineLevel="4">
      <c r="A701" s="129" t="s">
        <v>700</v>
      </c>
      <c r="B701" s="130" t="s">
        <v>108</v>
      </c>
      <c r="C701" s="130" t="s">
        <v>70</v>
      </c>
      <c r="D701" s="130" t="s">
        <v>3</v>
      </c>
      <c r="E701" s="130" t="s">
        <v>3</v>
      </c>
      <c r="F701" s="131">
        <f>F702</f>
        <v>20627809</v>
      </c>
      <c r="G701" s="131"/>
      <c r="I701" s="146">
        <v>20627809</v>
      </c>
      <c r="L701" s="146">
        <f t="shared" si="34"/>
        <v>0</v>
      </c>
      <c r="M701" s="146">
        <f t="shared" si="35"/>
        <v>0</v>
      </c>
    </row>
    <row r="702" spans="1:13" ht="31.5" outlineLevel="5">
      <c r="A702" s="129" t="s">
        <v>672</v>
      </c>
      <c r="B702" s="130" t="s">
        <v>108</v>
      </c>
      <c r="C702" s="130" t="s">
        <v>70</v>
      </c>
      <c r="D702" s="130" t="s">
        <v>2</v>
      </c>
      <c r="E702" s="130" t="s">
        <v>66</v>
      </c>
      <c r="F702" s="131">
        <f>Приложение_6!F207</f>
        <v>20627809</v>
      </c>
      <c r="G702" s="131"/>
      <c r="I702" s="146">
        <v>20627809</v>
      </c>
      <c r="L702" s="146">
        <f t="shared" si="34"/>
        <v>0</v>
      </c>
      <c r="M702" s="146">
        <f t="shared" si="35"/>
        <v>0</v>
      </c>
    </row>
    <row r="703" spans="1:13" ht="126" outlineLevel="3">
      <c r="A703" s="129" t="s">
        <v>435</v>
      </c>
      <c r="B703" s="130" t="s">
        <v>109</v>
      </c>
      <c r="C703" s="130" t="s">
        <v>1</v>
      </c>
      <c r="D703" s="130" t="s">
        <v>3</v>
      </c>
      <c r="E703" s="130" t="s">
        <v>3</v>
      </c>
      <c r="F703" s="131">
        <f>F704</f>
        <v>438320</v>
      </c>
      <c r="G703" s="131"/>
      <c r="I703" s="146">
        <v>438320</v>
      </c>
      <c r="L703" s="146">
        <f t="shared" si="34"/>
        <v>0</v>
      </c>
      <c r="M703" s="146">
        <f t="shared" si="35"/>
        <v>0</v>
      </c>
    </row>
    <row r="704" spans="1:13" ht="78.75" outlineLevel="4">
      <c r="A704" s="129" t="s">
        <v>700</v>
      </c>
      <c r="B704" s="130" t="s">
        <v>109</v>
      </c>
      <c r="C704" s="130" t="s">
        <v>70</v>
      </c>
      <c r="D704" s="130" t="s">
        <v>3</v>
      </c>
      <c r="E704" s="130" t="s">
        <v>3</v>
      </c>
      <c r="F704" s="131">
        <f>F705</f>
        <v>438320</v>
      </c>
      <c r="G704" s="131"/>
      <c r="I704" s="146">
        <v>438320</v>
      </c>
      <c r="L704" s="146">
        <f t="shared" si="34"/>
        <v>0</v>
      </c>
      <c r="M704" s="146">
        <f t="shared" si="35"/>
        <v>0</v>
      </c>
    </row>
    <row r="705" spans="1:13" ht="31.5" outlineLevel="5">
      <c r="A705" s="129" t="s">
        <v>672</v>
      </c>
      <c r="B705" s="130" t="s">
        <v>109</v>
      </c>
      <c r="C705" s="130" t="s">
        <v>70</v>
      </c>
      <c r="D705" s="130" t="s">
        <v>2</v>
      </c>
      <c r="E705" s="130" t="s">
        <v>66</v>
      </c>
      <c r="F705" s="131">
        <f>Приложение_6!F209</f>
        <v>438320</v>
      </c>
      <c r="G705" s="131"/>
      <c r="I705" s="146">
        <v>438320</v>
      </c>
      <c r="L705" s="146">
        <f t="shared" si="34"/>
        <v>0</v>
      </c>
      <c r="M705" s="146">
        <f t="shared" si="35"/>
        <v>0</v>
      </c>
    </row>
    <row r="706" spans="1:13" ht="141.75">
      <c r="A706" s="136" t="s">
        <v>1218</v>
      </c>
      <c r="B706" s="137" t="s">
        <v>38</v>
      </c>
      <c r="C706" s="137" t="s">
        <v>1</v>
      </c>
      <c r="D706" s="137" t="s">
        <v>3</v>
      </c>
      <c r="E706" s="137" t="s">
        <v>3</v>
      </c>
      <c r="F706" s="138">
        <f>F707+F718</f>
        <v>22544808.990000002</v>
      </c>
      <c r="G706" s="138"/>
      <c r="I706" s="146">
        <v>22544808.99</v>
      </c>
      <c r="L706" s="146">
        <f t="shared" si="34"/>
        <v>0</v>
      </c>
      <c r="M706" s="146">
        <f t="shared" si="35"/>
        <v>0</v>
      </c>
    </row>
    <row r="707" spans="1:13" ht="63" outlineLevel="1">
      <c r="A707" s="129" t="s">
        <v>619</v>
      </c>
      <c r="B707" s="130" t="s">
        <v>39</v>
      </c>
      <c r="C707" s="130" t="s">
        <v>1</v>
      </c>
      <c r="D707" s="130" t="s">
        <v>3</v>
      </c>
      <c r="E707" s="130" t="s">
        <v>3</v>
      </c>
      <c r="F707" s="131">
        <f>F708+F712</f>
        <v>10743162</v>
      </c>
      <c r="G707" s="131"/>
      <c r="I707" s="146">
        <v>10743162</v>
      </c>
      <c r="L707" s="146">
        <f t="shared" si="34"/>
        <v>0</v>
      </c>
      <c r="M707" s="146">
        <f t="shared" si="35"/>
        <v>0</v>
      </c>
    </row>
    <row r="708" spans="1:13" ht="110.25" outlineLevel="2">
      <c r="A708" s="129" t="s">
        <v>498</v>
      </c>
      <c r="B708" s="130" t="s">
        <v>40</v>
      </c>
      <c r="C708" s="130" t="s">
        <v>1</v>
      </c>
      <c r="D708" s="130" t="s">
        <v>3</v>
      </c>
      <c r="E708" s="130" t="s">
        <v>3</v>
      </c>
      <c r="F708" s="131">
        <f>F709+F715</f>
        <v>10742462</v>
      </c>
      <c r="G708" s="131"/>
      <c r="I708" s="146">
        <v>10743162</v>
      </c>
      <c r="L708" s="146">
        <f t="shared" si="34"/>
        <v>700</v>
      </c>
      <c r="M708" s="146">
        <f t="shared" si="35"/>
        <v>0</v>
      </c>
    </row>
    <row r="709" spans="1:13" ht="63" outlineLevel="3">
      <c r="A709" s="129" t="s">
        <v>437</v>
      </c>
      <c r="B709" s="130" t="s">
        <v>41</v>
      </c>
      <c r="C709" s="130" t="s">
        <v>1</v>
      </c>
      <c r="D709" s="130" t="s">
        <v>3</v>
      </c>
      <c r="E709" s="130" t="s">
        <v>3</v>
      </c>
      <c r="F709" s="131">
        <f>F710</f>
        <v>10372616</v>
      </c>
      <c r="G709" s="131"/>
      <c r="I709" s="146">
        <v>10373316</v>
      </c>
      <c r="L709" s="146">
        <f t="shared" si="34"/>
        <v>700</v>
      </c>
      <c r="M709" s="146">
        <f t="shared" si="35"/>
        <v>0</v>
      </c>
    </row>
    <row r="710" spans="1:13" ht="141.75" outlineLevel="4">
      <c r="A710" s="129" t="s">
        <v>1216</v>
      </c>
      <c r="B710" s="130" t="s">
        <v>41</v>
      </c>
      <c r="C710" s="130" t="s">
        <v>10</v>
      </c>
      <c r="D710" s="130" t="s">
        <v>3</v>
      </c>
      <c r="E710" s="130" t="s">
        <v>3</v>
      </c>
      <c r="F710" s="131">
        <f>F711</f>
        <v>10372616</v>
      </c>
      <c r="G710" s="131"/>
      <c r="I710" s="146">
        <v>10373316</v>
      </c>
      <c r="L710" s="146">
        <f t="shared" si="34"/>
        <v>700</v>
      </c>
      <c r="M710" s="146">
        <f t="shared" si="35"/>
        <v>0</v>
      </c>
    </row>
    <row r="711" spans="1:13" ht="126" outlineLevel="5">
      <c r="A711" s="129" t="s">
        <v>669</v>
      </c>
      <c r="B711" s="130" t="s">
        <v>41</v>
      </c>
      <c r="C711" s="130" t="s">
        <v>10</v>
      </c>
      <c r="D711" s="130" t="s">
        <v>2</v>
      </c>
      <c r="E711" s="130" t="s">
        <v>22</v>
      </c>
      <c r="F711" s="131">
        <f>Приложение_6!F75</f>
        <v>10372616</v>
      </c>
      <c r="G711" s="131"/>
      <c r="I711" s="146">
        <v>10373316</v>
      </c>
      <c r="L711" s="146">
        <f t="shared" si="34"/>
        <v>700</v>
      </c>
      <c r="M711" s="146">
        <f t="shared" si="35"/>
        <v>0</v>
      </c>
    </row>
    <row r="712" spans="1:13" ht="47.25" outlineLevel="5">
      <c r="A712" s="95" t="s">
        <v>433</v>
      </c>
      <c r="B712" s="130" t="s">
        <v>1252</v>
      </c>
      <c r="C712" s="130" t="s">
        <v>1</v>
      </c>
      <c r="D712" s="130" t="s">
        <v>3</v>
      </c>
      <c r="E712" s="130" t="s">
        <v>3</v>
      </c>
      <c r="F712" s="131">
        <f>F713</f>
        <v>700</v>
      </c>
      <c r="G712" s="131"/>
      <c r="I712" s="146"/>
      <c r="L712" s="146"/>
      <c r="M712" s="146"/>
    </row>
    <row r="713" spans="1:13" ht="141.75" outlineLevel="5">
      <c r="A713" s="95" t="s">
        <v>712</v>
      </c>
      <c r="B713" s="130" t="s">
        <v>1252</v>
      </c>
      <c r="C713" s="130" t="s">
        <v>10</v>
      </c>
      <c r="D713" s="130" t="s">
        <v>3</v>
      </c>
      <c r="E713" s="130" t="s">
        <v>3</v>
      </c>
      <c r="F713" s="131">
        <f>F714</f>
        <v>700</v>
      </c>
      <c r="G713" s="131"/>
      <c r="I713" s="146"/>
      <c r="L713" s="146"/>
      <c r="M713" s="146"/>
    </row>
    <row r="714" spans="1:13" ht="126" outlineLevel="5">
      <c r="A714" s="129" t="s">
        <v>669</v>
      </c>
      <c r="B714" s="130" t="s">
        <v>1252</v>
      </c>
      <c r="C714" s="130" t="s">
        <v>10</v>
      </c>
      <c r="D714" s="130" t="s">
        <v>2</v>
      </c>
      <c r="E714" s="130" t="s">
        <v>22</v>
      </c>
      <c r="F714" s="131">
        <f>Приложение_6!F77</f>
        <v>700</v>
      </c>
      <c r="G714" s="131"/>
      <c r="I714" s="146"/>
      <c r="L714" s="146"/>
      <c r="M714" s="146"/>
    </row>
    <row r="715" spans="1:13" ht="126" outlineLevel="3">
      <c r="A715" s="129" t="s">
        <v>435</v>
      </c>
      <c r="B715" s="130" t="s">
        <v>42</v>
      </c>
      <c r="C715" s="130" t="s">
        <v>1</v>
      </c>
      <c r="D715" s="130" t="s">
        <v>3</v>
      </c>
      <c r="E715" s="130" t="s">
        <v>3</v>
      </c>
      <c r="F715" s="131">
        <f>F716</f>
        <v>369846</v>
      </c>
      <c r="G715" s="131"/>
      <c r="I715" s="146">
        <v>369846</v>
      </c>
      <c r="L715" s="146">
        <f t="shared" si="34"/>
        <v>0</v>
      </c>
      <c r="M715" s="146">
        <f t="shared" si="35"/>
        <v>0</v>
      </c>
    </row>
    <row r="716" spans="1:13" ht="141.75" outlineLevel="4">
      <c r="A716" s="129" t="s">
        <v>1216</v>
      </c>
      <c r="B716" s="130" t="s">
        <v>42</v>
      </c>
      <c r="C716" s="130" t="s">
        <v>10</v>
      </c>
      <c r="D716" s="130" t="s">
        <v>3</v>
      </c>
      <c r="E716" s="130" t="s">
        <v>3</v>
      </c>
      <c r="F716" s="131">
        <f>F717</f>
        <v>369846</v>
      </c>
      <c r="G716" s="131"/>
      <c r="I716" s="146">
        <v>369846</v>
      </c>
      <c r="L716" s="146">
        <f t="shared" si="34"/>
        <v>0</v>
      </c>
      <c r="M716" s="146">
        <f t="shared" si="35"/>
        <v>0</v>
      </c>
    </row>
    <row r="717" spans="1:13" ht="126" outlineLevel="5">
      <c r="A717" s="129" t="s">
        <v>669</v>
      </c>
      <c r="B717" s="130" t="s">
        <v>42</v>
      </c>
      <c r="C717" s="130" t="s">
        <v>10</v>
      </c>
      <c r="D717" s="130" t="s">
        <v>2</v>
      </c>
      <c r="E717" s="130" t="s">
        <v>22</v>
      </c>
      <c r="F717" s="131">
        <f>Приложение_6!F79</f>
        <v>369846</v>
      </c>
      <c r="G717" s="131"/>
      <c r="I717" s="146">
        <v>369846</v>
      </c>
      <c r="L717" s="146">
        <f t="shared" si="34"/>
        <v>0</v>
      </c>
      <c r="M717" s="146">
        <f t="shared" si="35"/>
        <v>0</v>
      </c>
    </row>
    <row r="718" spans="1:13" ht="47.25" outlineLevel="1">
      <c r="A718" s="129" t="s">
        <v>659</v>
      </c>
      <c r="B718" s="130" t="s">
        <v>413</v>
      </c>
      <c r="C718" s="130" t="s">
        <v>1</v>
      </c>
      <c r="D718" s="130" t="s">
        <v>3</v>
      </c>
      <c r="E718" s="130" t="s">
        <v>3</v>
      </c>
      <c r="F718" s="131">
        <f>F719</f>
        <v>11801646.99</v>
      </c>
      <c r="G718" s="131"/>
      <c r="I718" s="146">
        <v>11801646.99</v>
      </c>
      <c r="L718" s="146">
        <f t="shared" si="34"/>
        <v>0</v>
      </c>
      <c r="M718" s="146">
        <f t="shared" si="35"/>
        <v>0</v>
      </c>
    </row>
    <row r="719" spans="1:13" ht="78.75" outlineLevel="2">
      <c r="A719" s="129" t="s">
        <v>616</v>
      </c>
      <c r="B719" s="130" t="s">
        <v>414</v>
      </c>
      <c r="C719" s="130" t="s">
        <v>1</v>
      </c>
      <c r="D719" s="130" t="s">
        <v>3</v>
      </c>
      <c r="E719" s="130" t="s">
        <v>3</v>
      </c>
      <c r="F719" s="131">
        <f>F720</f>
        <v>11801646.99</v>
      </c>
      <c r="G719" s="131"/>
      <c r="I719" s="146">
        <v>11801646.99</v>
      </c>
      <c r="L719" s="146">
        <f t="shared" si="34"/>
        <v>0</v>
      </c>
      <c r="M719" s="146">
        <f t="shared" si="35"/>
        <v>0</v>
      </c>
    </row>
    <row r="720" spans="1:13" ht="31.5" outlineLevel="3">
      <c r="A720" s="129" t="s">
        <v>432</v>
      </c>
      <c r="B720" s="130" t="s">
        <v>415</v>
      </c>
      <c r="C720" s="130" t="s">
        <v>1</v>
      </c>
      <c r="D720" s="130" t="s">
        <v>3</v>
      </c>
      <c r="E720" s="130" t="s">
        <v>3</v>
      </c>
      <c r="F720" s="131">
        <f>F721</f>
        <v>11801646.99</v>
      </c>
      <c r="G720" s="131"/>
      <c r="I720" s="146">
        <v>11801646.99</v>
      </c>
      <c r="L720" s="146">
        <f t="shared" si="34"/>
        <v>0</v>
      </c>
      <c r="M720" s="146">
        <f t="shared" si="35"/>
        <v>0</v>
      </c>
    </row>
    <row r="721" spans="1:13" ht="47.25" outlineLevel="4">
      <c r="A721" s="129" t="s">
        <v>711</v>
      </c>
      <c r="B721" s="130" t="s">
        <v>415</v>
      </c>
      <c r="C721" s="130" t="s">
        <v>416</v>
      </c>
      <c r="D721" s="130" t="s">
        <v>3</v>
      </c>
      <c r="E721" s="130" t="s">
        <v>3</v>
      </c>
      <c r="F721" s="131">
        <f>F722</f>
        <v>11801646.99</v>
      </c>
      <c r="G721" s="131"/>
      <c r="I721" s="146">
        <v>11801646.99</v>
      </c>
      <c r="L721" s="146">
        <f t="shared" si="34"/>
        <v>0</v>
      </c>
      <c r="M721" s="146">
        <f t="shared" si="35"/>
        <v>0</v>
      </c>
    </row>
    <row r="722" spans="1:13" ht="47.25" outlineLevel="5">
      <c r="A722" s="129" t="s">
        <v>695</v>
      </c>
      <c r="B722" s="130" t="s">
        <v>415</v>
      </c>
      <c r="C722" s="130" t="s">
        <v>416</v>
      </c>
      <c r="D722" s="130" t="s">
        <v>66</v>
      </c>
      <c r="E722" s="130" t="s">
        <v>2</v>
      </c>
      <c r="F722" s="131">
        <f>Приложение_6!F891</f>
        <v>11801646.99</v>
      </c>
      <c r="G722" s="131"/>
      <c r="I722" s="146">
        <v>11801646.99</v>
      </c>
      <c r="L722" s="146">
        <f t="shared" si="34"/>
        <v>0</v>
      </c>
      <c r="M722" s="146">
        <f t="shared" si="35"/>
        <v>0</v>
      </c>
    </row>
    <row r="723" spans="1:13" ht="110.25">
      <c r="A723" s="136" t="s">
        <v>1217</v>
      </c>
      <c r="B723" s="137" t="s">
        <v>6</v>
      </c>
      <c r="C723" s="137" t="s">
        <v>1</v>
      </c>
      <c r="D723" s="137" t="s">
        <v>3</v>
      </c>
      <c r="E723" s="137" t="s">
        <v>3</v>
      </c>
      <c r="F723" s="138">
        <f>F724+F776+F801+F809+F819+F851+F883+F909</f>
        <v>151576189.65</v>
      </c>
      <c r="G723" s="138">
        <f>G724</f>
        <v>4404900</v>
      </c>
      <c r="I723" s="146">
        <v>152473640.81</v>
      </c>
      <c r="J723" s="146">
        <v>4404900</v>
      </c>
      <c r="L723" s="146">
        <f t="shared" si="34"/>
        <v>897451.1599999964</v>
      </c>
      <c r="M723" s="146">
        <f t="shared" si="35"/>
        <v>0</v>
      </c>
    </row>
    <row r="724" spans="1:13" ht="63" outlineLevel="1">
      <c r="A724" s="136" t="s">
        <v>620</v>
      </c>
      <c r="B724" s="137" t="s">
        <v>43</v>
      </c>
      <c r="C724" s="137" t="s">
        <v>1</v>
      </c>
      <c r="D724" s="137" t="s">
        <v>3</v>
      </c>
      <c r="E724" s="137" t="s">
        <v>3</v>
      </c>
      <c r="F724" s="138">
        <f>F725+F743+F749+F758+F764+F770</f>
        <v>34433635.17</v>
      </c>
      <c r="G724" s="138">
        <f>G743+G749+G758+G764+G770</f>
        <v>4404900</v>
      </c>
      <c r="I724" s="146">
        <v>34433635.17</v>
      </c>
      <c r="J724" s="146">
        <v>4404900</v>
      </c>
      <c r="L724" s="146">
        <f t="shared" si="34"/>
        <v>0</v>
      </c>
      <c r="M724" s="146">
        <f t="shared" si="35"/>
        <v>0</v>
      </c>
    </row>
    <row r="725" spans="1:13" ht="110.25" outlineLevel="2">
      <c r="A725" s="129" t="s">
        <v>499</v>
      </c>
      <c r="B725" s="130" t="s">
        <v>44</v>
      </c>
      <c r="C725" s="130" t="s">
        <v>1</v>
      </c>
      <c r="D725" s="130" t="s">
        <v>3</v>
      </c>
      <c r="E725" s="130" t="s">
        <v>3</v>
      </c>
      <c r="F725" s="131">
        <f>F726+F729+F734+F737+F740</f>
        <v>30028735.17</v>
      </c>
      <c r="G725" s="131"/>
      <c r="I725" s="146">
        <v>30028735.17</v>
      </c>
      <c r="L725" s="146">
        <f t="shared" si="34"/>
        <v>0</v>
      </c>
      <c r="M725" s="146">
        <f t="shared" si="35"/>
        <v>0</v>
      </c>
    </row>
    <row r="726" spans="1:13" ht="47.25" outlineLevel="3">
      <c r="A726" s="129" t="s">
        <v>438</v>
      </c>
      <c r="B726" s="130" t="s">
        <v>45</v>
      </c>
      <c r="C726" s="130" t="s">
        <v>1</v>
      </c>
      <c r="D726" s="130" t="s">
        <v>3</v>
      </c>
      <c r="E726" s="130" t="s">
        <v>3</v>
      </c>
      <c r="F726" s="131">
        <f>F727</f>
        <v>1925844.89</v>
      </c>
      <c r="G726" s="131"/>
      <c r="I726" s="146">
        <v>1925844.89</v>
      </c>
      <c r="L726" s="146">
        <f t="shared" si="34"/>
        <v>0</v>
      </c>
      <c r="M726" s="146">
        <f t="shared" si="35"/>
        <v>0</v>
      </c>
    </row>
    <row r="727" spans="1:13" ht="141.75" outlineLevel="4">
      <c r="A727" s="129" t="s">
        <v>1216</v>
      </c>
      <c r="B727" s="130" t="s">
        <v>45</v>
      </c>
      <c r="C727" s="130" t="s">
        <v>10</v>
      </c>
      <c r="D727" s="130" t="s">
        <v>3</v>
      </c>
      <c r="E727" s="130" t="s">
        <v>3</v>
      </c>
      <c r="F727" s="131">
        <f>F728</f>
        <v>1925844.89</v>
      </c>
      <c r="G727" s="131"/>
      <c r="I727" s="146">
        <v>1925844.89</v>
      </c>
      <c r="L727" s="146">
        <f t="shared" si="34"/>
        <v>0</v>
      </c>
      <c r="M727" s="146">
        <f t="shared" si="35"/>
        <v>0</v>
      </c>
    </row>
    <row r="728" spans="1:13" ht="126" outlineLevel="5">
      <c r="A728" s="129" t="s">
        <v>669</v>
      </c>
      <c r="B728" s="130" t="s">
        <v>45</v>
      </c>
      <c r="C728" s="130" t="s">
        <v>10</v>
      </c>
      <c r="D728" s="130" t="s">
        <v>2</v>
      </c>
      <c r="E728" s="130" t="s">
        <v>22</v>
      </c>
      <c r="F728" s="131">
        <f>Приложение_6!F84</f>
        <v>1925844.89</v>
      </c>
      <c r="G728" s="131"/>
      <c r="I728" s="146">
        <v>1925844.89</v>
      </c>
      <c r="L728" s="146">
        <f t="shared" si="34"/>
        <v>0</v>
      </c>
      <c r="M728" s="146">
        <f t="shared" si="35"/>
        <v>0</v>
      </c>
    </row>
    <row r="729" spans="1:13" ht="63" outlineLevel="3">
      <c r="A729" s="129" t="s">
        <v>437</v>
      </c>
      <c r="B729" s="130" t="s">
        <v>46</v>
      </c>
      <c r="C729" s="130" t="s">
        <v>1</v>
      </c>
      <c r="D729" s="130" t="s">
        <v>3</v>
      </c>
      <c r="E729" s="130" t="s">
        <v>3</v>
      </c>
      <c r="F729" s="131">
        <f>F730+F732</f>
        <v>27210507.77</v>
      </c>
      <c r="G729" s="131"/>
      <c r="I729" s="146">
        <v>27210507.77</v>
      </c>
      <c r="L729" s="146">
        <f t="shared" si="34"/>
        <v>0</v>
      </c>
      <c r="M729" s="146">
        <f t="shared" si="35"/>
        <v>0</v>
      </c>
    </row>
    <row r="730" spans="1:13" ht="141.75" outlineLevel="4">
      <c r="A730" s="129" t="s">
        <v>1216</v>
      </c>
      <c r="B730" s="130" t="s">
        <v>46</v>
      </c>
      <c r="C730" s="130" t="s">
        <v>10</v>
      </c>
      <c r="D730" s="130" t="s">
        <v>3</v>
      </c>
      <c r="E730" s="130" t="s">
        <v>3</v>
      </c>
      <c r="F730" s="131">
        <f>F731</f>
        <v>27090389.31</v>
      </c>
      <c r="G730" s="131"/>
      <c r="I730" s="146">
        <v>27090389.31</v>
      </c>
      <c r="L730" s="146">
        <f t="shared" si="34"/>
        <v>0</v>
      </c>
      <c r="M730" s="146">
        <f t="shared" si="35"/>
        <v>0</v>
      </c>
    </row>
    <row r="731" spans="1:13" ht="126" outlineLevel="5">
      <c r="A731" s="129" t="s">
        <v>669</v>
      </c>
      <c r="B731" s="130" t="s">
        <v>46</v>
      </c>
      <c r="C731" s="130" t="s">
        <v>10</v>
      </c>
      <c r="D731" s="130" t="s">
        <v>2</v>
      </c>
      <c r="E731" s="130" t="s">
        <v>22</v>
      </c>
      <c r="F731" s="131">
        <f>Приложение_6!F86</f>
        <v>27090389.31</v>
      </c>
      <c r="G731" s="131"/>
      <c r="I731" s="146">
        <v>27090389.31</v>
      </c>
      <c r="L731" s="146">
        <f t="shared" si="34"/>
        <v>0</v>
      </c>
      <c r="M731" s="146">
        <f t="shared" si="35"/>
        <v>0</v>
      </c>
    </row>
    <row r="732" spans="1:13" ht="31.5" outlineLevel="4">
      <c r="A732" s="129" t="s">
        <v>698</v>
      </c>
      <c r="B732" s="130" t="s">
        <v>46</v>
      </c>
      <c r="C732" s="130" t="s">
        <v>47</v>
      </c>
      <c r="D732" s="130" t="s">
        <v>3</v>
      </c>
      <c r="E732" s="130" t="s">
        <v>3</v>
      </c>
      <c r="F732" s="131">
        <v>120118.46</v>
      </c>
      <c r="G732" s="131"/>
      <c r="I732" s="146">
        <v>120118.46</v>
      </c>
      <c r="L732" s="146">
        <f t="shared" si="34"/>
        <v>0</v>
      </c>
      <c r="M732" s="146">
        <f t="shared" si="35"/>
        <v>0</v>
      </c>
    </row>
    <row r="733" spans="1:13" ht="126" outlineLevel="5">
      <c r="A733" s="129" t="s">
        <v>669</v>
      </c>
      <c r="B733" s="130" t="s">
        <v>46</v>
      </c>
      <c r="C733" s="130" t="s">
        <v>47</v>
      </c>
      <c r="D733" s="130" t="s">
        <v>2</v>
      </c>
      <c r="E733" s="130" t="s">
        <v>22</v>
      </c>
      <c r="F733" s="131">
        <f>Приложение_6!F87</f>
        <v>120118.46</v>
      </c>
      <c r="G733" s="131"/>
      <c r="I733" s="146">
        <v>120118.46</v>
      </c>
      <c r="L733" s="146">
        <f t="shared" si="34"/>
        <v>0</v>
      </c>
      <c r="M733" s="146">
        <f t="shared" si="35"/>
        <v>0</v>
      </c>
    </row>
    <row r="734" spans="1:13" ht="47.25" outlineLevel="3">
      <c r="A734" s="129" t="s">
        <v>433</v>
      </c>
      <c r="B734" s="130" t="s">
        <v>48</v>
      </c>
      <c r="C734" s="130" t="s">
        <v>1</v>
      </c>
      <c r="D734" s="130" t="s">
        <v>3</v>
      </c>
      <c r="E734" s="130" t="s">
        <v>3</v>
      </c>
      <c r="F734" s="131">
        <f>F735</f>
        <v>3360</v>
      </c>
      <c r="G734" s="131"/>
      <c r="I734" s="146">
        <v>3360</v>
      </c>
      <c r="L734" s="146">
        <f t="shared" si="34"/>
        <v>0</v>
      </c>
      <c r="M734" s="146">
        <f t="shared" si="35"/>
        <v>0</v>
      </c>
    </row>
    <row r="735" spans="1:13" ht="141.75" outlineLevel="4">
      <c r="A735" s="129" t="s">
        <v>1216</v>
      </c>
      <c r="B735" s="130" t="s">
        <v>48</v>
      </c>
      <c r="C735" s="130" t="s">
        <v>10</v>
      </c>
      <c r="D735" s="130" t="s">
        <v>3</v>
      </c>
      <c r="E735" s="130" t="s">
        <v>3</v>
      </c>
      <c r="F735" s="131">
        <f>F736</f>
        <v>3360</v>
      </c>
      <c r="G735" s="131"/>
      <c r="I735" s="146">
        <v>3360</v>
      </c>
      <c r="L735" s="146">
        <f t="shared" si="34"/>
        <v>0</v>
      </c>
      <c r="M735" s="146">
        <f t="shared" si="35"/>
        <v>0</v>
      </c>
    </row>
    <row r="736" spans="1:13" ht="126" outlineLevel="5">
      <c r="A736" s="129" t="s">
        <v>669</v>
      </c>
      <c r="B736" s="130" t="s">
        <v>48</v>
      </c>
      <c r="C736" s="130" t="s">
        <v>10</v>
      </c>
      <c r="D736" s="130" t="s">
        <v>2</v>
      </c>
      <c r="E736" s="130" t="s">
        <v>22</v>
      </c>
      <c r="F736" s="131">
        <f>Приложение_6!F89</f>
        <v>3360</v>
      </c>
      <c r="G736" s="131"/>
      <c r="I736" s="146">
        <v>3360</v>
      </c>
      <c r="L736" s="146">
        <f t="shared" si="34"/>
        <v>0</v>
      </c>
      <c r="M736" s="146">
        <f t="shared" si="35"/>
        <v>0</v>
      </c>
    </row>
    <row r="737" spans="1:13" ht="78.75" outlineLevel="3">
      <c r="A737" s="129" t="s">
        <v>439</v>
      </c>
      <c r="B737" s="130" t="s">
        <v>49</v>
      </c>
      <c r="C737" s="130" t="s">
        <v>1</v>
      </c>
      <c r="D737" s="130" t="s">
        <v>3</v>
      </c>
      <c r="E737" s="130" t="s">
        <v>3</v>
      </c>
      <c r="F737" s="131">
        <f>F738</f>
        <v>466122.51</v>
      </c>
      <c r="G737" s="131"/>
      <c r="I737" s="146">
        <v>466122.51</v>
      </c>
      <c r="L737" s="146">
        <f t="shared" si="34"/>
        <v>0</v>
      </c>
      <c r="M737" s="146">
        <f t="shared" si="35"/>
        <v>0</v>
      </c>
    </row>
    <row r="738" spans="1:13" ht="141.75" outlineLevel="4">
      <c r="A738" s="129" t="s">
        <v>1216</v>
      </c>
      <c r="B738" s="130" t="s">
        <v>49</v>
      </c>
      <c r="C738" s="130" t="s">
        <v>10</v>
      </c>
      <c r="D738" s="130" t="s">
        <v>3</v>
      </c>
      <c r="E738" s="130" t="s">
        <v>3</v>
      </c>
      <c r="F738" s="131">
        <f>F739</f>
        <v>466122.51</v>
      </c>
      <c r="G738" s="131"/>
      <c r="I738" s="146">
        <v>466122.51</v>
      </c>
      <c r="L738" s="146">
        <f t="shared" si="34"/>
        <v>0</v>
      </c>
      <c r="M738" s="146">
        <f t="shared" si="35"/>
        <v>0</v>
      </c>
    </row>
    <row r="739" spans="1:13" ht="126" outlineLevel="5">
      <c r="A739" s="129" t="s">
        <v>669</v>
      </c>
      <c r="B739" s="130" t="s">
        <v>49</v>
      </c>
      <c r="C739" s="130" t="s">
        <v>10</v>
      </c>
      <c r="D739" s="130" t="s">
        <v>2</v>
      </c>
      <c r="E739" s="130" t="s">
        <v>22</v>
      </c>
      <c r="F739" s="131">
        <f>Приложение_6!F91</f>
        <v>466122.51</v>
      </c>
      <c r="G739" s="131"/>
      <c r="I739" s="146">
        <v>466122.51</v>
      </c>
      <c r="L739" s="146">
        <f t="shared" si="34"/>
        <v>0</v>
      </c>
      <c r="M739" s="146">
        <f t="shared" si="35"/>
        <v>0</v>
      </c>
    </row>
    <row r="740" spans="1:13" ht="126" outlineLevel="3">
      <c r="A740" s="129" t="s">
        <v>435</v>
      </c>
      <c r="B740" s="130" t="s">
        <v>50</v>
      </c>
      <c r="C740" s="130" t="s">
        <v>1</v>
      </c>
      <c r="D740" s="130" t="s">
        <v>3</v>
      </c>
      <c r="E740" s="130" t="s">
        <v>3</v>
      </c>
      <c r="F740" s="131">
        <f>F741</f>
        <v>422900</v>
      </c>
      <c r="G740" s="131"/>
      <c r="I740" s="146">
        <v>422900</v>
      </c>
      <c r="L740" s="146">
        <f t="shared" si="34"/>
        <v>0</v>
      </c>
      <c r="M740" s="146">
        <f t="shared" si="35"/>
        <v>0</v>
      </c>
    </row>
    <row r="741" spans="1:13" ht="141.75" outlineLevel="4">
      <c r="A741" s="129" t="s">
        <v>1216</v>
      </c>
      <c r="B741" s="130" t="s">
        <v>50</v>
      </c>
      <c r="C741" s="130" t="s">
        <v>10</v>
      </c>
      <c r="D741" s="130" t="s">
        <v>3</v>
      </c>
      <c r="E741" s="130" t="s">
        <v>3</v>
      </c>
      <c r="F741" s="131">
        <f>F742</f>
        <v>422900</v>
      </c>
      <c r="G741" s="131"/>
      <c r="I741" s="146">
        <v>422900</v>
      </c>
      <c r="L741" s="146">
        <f t="shared" si="34"/>
        <v>0</v>
      </c>
      <c r="M741" s="146">
        <f t="shared" si="35"/>
        <v>0</v>
      </c>
    </row>
    <row r="742" spans="1:13" ht="126" outlineLevel="5">
      <c r="A742" s="129" t="s">
        <v>669</v>
      </c>
      <c r="B742" s="130" t="s">
        <v>50</v>
      </c>
      <c r="C742" s="130" t="s">
        <v>10</v>
      </c>
      <c r="D742" s="130" t="s">
        <v>2</v>
      </c>
      <c r="E742" s="130" t="s">
        <v>22</v>
      </c>
      <c r="F742" s="131">
        <f>Приложение_6!F93</f>
        <v>422900</v>
      </c>
      <c r="G742" s="131"/>
      <c r="I742" s="146">
        <v>422900</v>
      </c>
      <c r="L742" s="146">
        <f t="shared" si="34"/>
        <v>0</v>
      </c>
      <c r="M742" s="146">
        <f t="shared" si="35"/>
        <v>0</v>
      </c>
    </row>
    <row r="743" spans="1:13" ht="63" outlineLevel="2">
      <c r="A743" s="129" t="s">
        <v>528</v>
      </c>
      <c r="B743" s="130" t="s">
        <v>144</v>
      </c>
      <c r="C743" s="130" t="s">
        <v>1</v>
      </c>
      <c r="D743" s="130" t="s">
        <v>3</v>
      </c>
      <c r="E743" s="130" t="s">
        <v>3</v>
      </c>
      <c r="F743" s="131">
        <f>F744</f>
        <v>2131000</v>
      </c>
      <c r="G743" s="131">
        <f>G744</f>
        <v>2131000</v>
      </c>
      <c r="I743" s="146">
        <v>2131000</v>
      </c>
      <c r="J743" s="146">
        <v>2131000</v>
      </c>
      <c r="L743" s="146">
        <f t="shared" si="34"/>
        <v>0</v>
      </c>
      <c r="M743" s="146">
        <f t="shared" si="35"/>
        <v>0</v>
      </c>
    </row>
    <row r="744" spans="1:13" ht="204.75" outlineLevel="3">
      <c r="A744" s="129" t="s">
        <v>452</v>
      </c>
      <c r="B744" s="130" t="s">
        <v>145</v>
      </c>
      <c r="C744" s="130" t="s">
        <v>1</v>
      </c>
      <c r="D744" s="130" t="s">
        <v>3</v>
      </c>
      <c r="E744" s="130" t="s">
        <v>3</v>
      </c>
      <c r="F744" s="131">
        <f>F745+F747</f>
        <v>2131000</v>
      </c>
      <c r="G744" s="131">
        <f>G745+G747</f>
        <v>2131000</v>
      </c>
      <c r="I744" s="146">
        <v>2131000</v>
      </c>
      <c r="J744" s="146">
        <v>2131000</v>
      </c>
      <c r="L744" s="146">
        <f t="shared" si="34"/>
        <v>0</v>
      </c>
      <c r="M744" s="146">
        <f t="shared" si="35"/>
        <v>0</v>
      </c>
    </row>
    <row r="745" spans="1:13" ht="141.75" outlineLevel="4">
      <c r="A745" s="129" t="s">
        <v>1216</v>
      </c>
      <c r="B745" s="130" t="s">
        <v>145</v>
      </c>
      <c r="C745" s="130" t="s">
        <v>10</v>
      </c>
      <c r="D745" s="130" t="s">
        <v>3</v>
      </c>
      <c r="E745" s="130" t="s">
        <v>3</v>
      </c>
      <c r="F745" s="131">
        <f>F746</f>
        <v>1772478.95</v>
      </c>
      <c r="G745" s="131">
        <f>G746</f>
        <v>1772478.95</v>
      </c>
      <c r="I745" s="146">
        <v>1772478.95</v>
      </c>
      <c r="J745" s="146">
        <v>1772478.95</v>
      </c>
      <c r="L745" s="146">
        <f t="shared" si="34"/>
        <v>0</v>
      </c>
      <c r="M745" s="146">
        <f t="shared" si="35"/>
        <v>0</v>
      </c>
    </row>
    <row r="746" spans="1:13" ht="15.75" outlineLevel="5">
      <c r="A746" s="129" t="s">
        <v>673</v>
      </c>
      <c r="B746" s="130" t="s">
        <v>145</v>
      </c>
      <c r="C746" s="130" t="s">
        <v>10</v>
      </c>
      <c r="D746" s="130" t="s">
        <v>14</v>
      </c>
      <c r="E746" s="130" t="s">
        <v>22</v>
      </c>
      <c r="F746" s="131">
        <f>Приложение_6!F289</f>
        <v>1772478.95</v>
      </c>
      <c r="G746" s="131">
        <f>F746</f>
        <v>1772478.95</v>
      </c>
      <c r="I746" s="146">
        <v>1772478.95</v>
      </c>
      <c r="J746" s="146">
        <v>1772478.95</v>
      </c>
      <c r="L746" s="146">
        <f t="shared" si="34"/>
        <v>0</v>
      </c>
      <c r="M746" s="146">
        <f t="shared" si="35"/>
        <v>0</v>
      </c>
    </row>
    <row r="747" spans="1:13" ht="63" outlineLevel="4">
      <c r="A747" s="129" t="s">
        <v>697</v>
      </c>
      <c r="B747" s="130" t="s">
        <v>145</v>
      </c>
      <c r="C747" s="130" t="s">
        <v>17</v>
      </c>
      <c r="D747" s="130" t="s">
        <v>3</v>
      </c>
      <c r="E747" s="130" t="s">
        <v>3</v>
      </c>
      <c r="F747" s="131">
        <f>F748</f>
        <v>358521.05</v>
      </c>
      <c r="G747" s="131">
        <f>G748</f>
        <v>358521.05</v>
      </c>
      <c r="I747" s="146">
        <v>358521.05</v>
      </c>
      <c r="J747" s="146">
        <v>358521.05</v>
      </c>
      <c r="L747" s="146">
        <f t="shared" si="34"/>
        <v>0</v>
      </c>
      <c r="M747" s="146">
        <f t="shared" si="35"/>
        <v>0</v>
      </c>
    </row>
    <row r="748" spans="1:13" ht="15.75" outlineLevel="5">
      <c r="A748" s="129" t="s">
        <v>673</v>
      </c>
      <c r="B748" s="130" t="s">
        <v>145</v>
      </c>
      <c r="C748" s="130" t="s">
        <v>17</v>
      </c>
      <c r="D748" s="130" t="s">
        <v>14</v>
      </c>
      <c r="E748" s="130" t="s">
        <v>22</v>
      </c>
      <c r="F748" s="131">
        <f>Приложение_6!F290</f>
        <v>358521.05</v>
      </c>
      <c r="G748" s="131">
        <f>F748</f>
        <v>358521.05</v>
      </c>
      <c r="I748" s="146">
        <v>358521.05</v>
      </c>
      <c r="J748" s="146">
        <v>358521.05</v>
      </c>
      <c r="L748" s="146">
        <f t="shared" si="34"/>
        <v>0</v>
      </c>
      <c r="M748" s="146">
        <f t="shared" si="35"/>
        <v>0</v>
      </c>
    </row>
    <row r="749" spans="1:13" ht="63" outlineLevel="2">
      <c r="A749" s="129" t="s">
        <v>517</v>
      </c>
      <c r="B749" s="130" t="s">
        <v>110</v>
      </c>
      <c r="C749" s="130" t="s">
        <v>1</v>
      </c>
      <c r="D749" s="130" t="s">
        <v>3</v>
      </c>
      <c r="E749" s="130" t="s">
        <v>3</v>
      </c>
      <c r="F749" s="131">
        <f>F750++F753</f>
        <v>771000</v>
      </c>
      <c r="G749" s="131">
        <f>G750++G753</f>
        <v>771000</v>
      </c>
      <c r="I749" s="146">
        <v>771000</v>
      </c>
      <c r="J749" s="146">
        <v>771000</v>
      </c>
      <c r="L749" s="146">
        <f t="shared" si="34"/>
        <v>0</v>
      </c>
      <c r="M749" s="146">
        <f t="shared" si="35"/>
        <v>0</v>
      </c>
    </row>
    <row r="750" spans="1:13" ht="236.25" outlineLevel="3">
      <c r="A750" s="129" t="s">
        <v>447</v>
      </c>
      <c r="B750" s="130" t="s">
        <v>111</v>
      </c>
      <c r="C750" s="130" t="s">
        <v>1</v>
      </c>
      <c r="D750" s="130" t="s">
        <v>3</v>
      </c>
      <c r="E750" s="130" t="s">
        <v>3</v>
      </c>
      <c r="F750" s="131">
        <f>F751</f>
        <v>6000</v>
      </c>
      <c r="G750" s="131">
        <f>G751</f>
        <v>6000</v>
      </c>
      <c r="I750" s="146">
        <v>6000</v>
      </c>
      <c r="J750" s="146">
        <v>6000</v>
      </c>
      <c r="L750" s="146">
        <f t="shared" si="34"/>
        <v>0</v>
      </c>
      <c r="M750" s="146">
        <f t="shared" si="35"/>
        <v>0</v>
      </c>
    </row>
    <row r="751" spans="1:13" ht="63" outlineLevel="4">
      <c r="A751" s="129" t="s">
        <v>697</v>
      </c>
      <c r="B751" s="130" t="s">
        <v>111</v>
      </c>
      <c r="C751" s="130" t="s">
        <v>17</v>
      </c>
      <c r="D751" s="130" t="s">
        <v>3</v>
      </c>
      <c r="E751" s="130" t="s">
        <v>3</v>
      </c>
      <c r="F751" s="131">
        <f>F752</f>
        <v>6000</v>
      </c>
      <c r="G751" s="131">
        <f>G752</f>
        <v>6000</v>
      </c>
      <c r="I751" s="146">
        <v>6000</v>
      </c>
      <c r="J751" s="146">
        <v>6000</v>
      </c>
      <c r="L751" s="146">
        <f t="shared" si="34"/>
        <v>0</v>
      </c>
      <c r="M751" s="146">
        <f t="shared" si="35"/>
        <v>0</v>
      </c>
    </row>
    <row r="752" spans="1:13" ht="31.5" outlineLevel="5">
      <c r="A752" s="129" t="s">
        <v>672</v>
      </c>
      <c r="B752" s="130" t="s">
        <v>111</v>
      </c>
      <c r="C752" s="130" t="s">
        <v>17</v>
      </c>
      <c r="D752" s="130" t="s">
        <v>2</v>
      </c>
      <c r="E752" s="130" t="s">
        <v>66</v>
      </c>
      <c r="F752" s="131">
        <f>Приложение_6!F214</f>
        <v>6000</v>
      </c>
      <c r="G752" s="131">
        <f>F752</f>
        <v>6000</v>
      </c>
      <c r="I752" s="146">
        <v>6000</v>
      </c>
      <c r="J752" s="146">
        <v>6000</v>
      </c>
      <c r="L752" s="146">
        <f t="shared" si="34"/>
        <v>0</v>
      </c>
      <c r="M752" s="146">
        <f t="shared" si="35"/>
        <v>0</v>
      </c>
    </row>
    <row r="753" spans="1:13" ht="63" outlineLevel="3">
      <c r="A753" s="129" t="s">
        <v>448</v>
      </c>
      <c r="B753" s="130" t="s">
        <v>112</v>
      </c>
      <c r="C753" s="130" t="s">
        <v>1</v>
      </c>
      <c r="D753" s="130" t="s">
        <v>3</v>
      </c>
      <c r="E753" s="130" t="s">
        <v>3</v>
      </c>
      <c r="F753" s="131">
        <f>F754+F756</f>
        <v>765000</v>
      </c>
      <c r="G753" s="131">
        <f>G754+G756</f>
        <v>765000</v>
      </c>
      <c r="I753" s="146">
        <v>765000</v>
      </c>
      <c r="J753" s="146">
        <v>765000</v>
      </c>
      <c r="L753" s="146">
        <f t="shared" si="34"/>
        <v>0</v>
      </c>
      <c r="M753" s="146">
        <f t="shared" si="35"/>
        <v>0</v>
      </c>
    </row>
    <row r="754" spans="1:13" ht="141.75" outlineLevel="4">
      <c r="A754" s="129" t="s">
        <v>1216</v>
      </c>
      <c r="B754" s="130" t="s">
        <v>112</v>
      </c>
      <c r="C754" s="130" t="s">
        <v>10</v>
      </c>
      <c r="D754" s="130" t="s">
        <v>3</v>
      </c>
      <c r="E754" s="130" t="s">
        <v>3</v>
      </c>
      <c r="F754" s="131">
        <f>F755</f>
        <v>698220.45</v>
      </c>
      <c r="G754" s="131">
        <f>G755</f>
        <v>698220.45</v>
      </c>
      <c r="I754" s="146">
        <v>698220.45</v>
      </c>
      <c r="J754" s="146">
        <v>698220.45</v>
      </c>
      <c r="L754" s="146">
        <f t="shared" si="34"/>
        <v>0</v>
      </c>
      <c r="M754" s="146">
        <f t="shared" si="35"/>
        <v>0</v>
      </c>
    </row>
    <row r="755" spans="1:13" ht="31.5" outlineLevel="5">
      <c r="A755" s="129" t="s">
        <v>672</v>
      </c>
      <c r="B755" s="130" t="s">
        <v>112</v>
      </c>
      <c r="C755" s="130" t="s">
        <v>10</v>
      </c>
      <c r="D755" s="130" t="s">
        <v>2</v>
      </c>
      <c r="E755" s="130" t="s">
        <v>66</v>
      </c>
      <c r="F755" s="131">
        <f>Приложение_6!F216</f>
        <v>698220.45</v>
      </c>
      <c r="G755" s="131">
        <f>F755</f>
        <v>698220.45</v>
      </c>
      <c r="I755" s="146">
        <v>698220.45</v>
      </c>
      <c r="J755" s="146">
        <v>698220.45</v>
      </c>
      <c r="L755" s="146">
        <f t="shared" si="34"/>
        <v>0</v>
      </c>
      <c r="M755" s="146">
        <f t="shared" si="35"/>
        <v>0</v>
      </c>
    </row>
    <row r="756" spans="1:13" ht="63" outlineLevel="4">
      <c r="A756" s="129" t="s">
        <v>697</v>
      </c>
      <c r="B756" s="130" t="s">
        <v>112</v>
      </c>
      <c r="C756" s="130" t="s">
        <v>17</v>
      </c>
      <c r="D756" s="130" t="s">
        <v>3</v>
      </c>
      <c r="E756" s="130" t="s">
        <v>3</v>
      </c>
      <c r="F756" s="131">
        <f>F757</f>
        <v>66779.55</v>
      </c>
      <c r="G756" s="131">
        <f>G757</f>
        <v>66779.55</v>
      </c>
      <c r="I756" s="146">
        <v>66779.55</v>
      </c>
      <c r="J756" s="146">
        <v>66779.55</v>
      </c>
      <c r="L756" s="146">
        <f aca="true" t="shared" si="36" ref="L756:L825">I756-F756</f>
        <v>0</v>
      </c>
      <c r="M756" s="146">
        <f aca="true" t="shared" si="37" ref="M756:M825">J756-G756</f>
        <v>0</v>
      </c>
    </row>
    <row r="757" spans="1:13" ht="31.5" outlineLevel="5">
      <c r="A757" s="129" t="s">
        <v>672</v>
      </c>
      <c r="B757" s="130" t="s">
        <v>112</v>
      </c>
      <c r="C757" s="130" t="s">
        <v>17</v>
      </c>
      <c r="D757" s="130" t="s">
        <v>2</v>
      </c>
      <c r="E757" s="130" t="s">
        <v>66</v>
      </c>
      <c r="F757" s="131">
        <f>Приложение_6!F217</f>
        <v>66779.55</v>
      </c>
      <c r="G757" s="131">
        <f>F757</f>
        <v>66779.55</v>
      </c>
      <c r="I757" s="146">
        <v>66779.55</v>
      </c>
      <c r="J757" s="146">
        <v>66779.55</v>
      </c>
      <c r="L757" s="146">
        <f t="shared" si="36"/>
        <v>0</v>
      </c>
      <c r="M757" s="146">
        <f t="shared" si="37"/>
        <v>0</v>
      </c>
    </row>
    <row r="758" spans="1:13" ht="94.5" outlineLevel="2">
      <c r="A758" s="129" t="s">
        <v>611</v>
      </c>
      <c r="B758" s="130" t="s">
        <v>401</v>
      </c>
      <c r="C758" s="130" t="s">
        <v>1</v>
      </c>
      <c r="D758" s="130" t="s">
        <v>3</v>
      </c>
      <c r="E758" s="130" t="s">
        <v>3</v>
      </c>
      <c r="F758" s="131">
        <f>F759</f>
        <v>1321500</v>
      </c>
      <c r="G758" s="131">
        <f>G759</f>
        <v>1321500</v>
      </c>
      <c r="I758" s="146">
        <v>1321500</v>
      </c>
      <c r="J758" s="146">
        <v>1321500</v>
      </c>
      <c r="L758" s="146">
        <f t="shared" si="36"/>
        <v>0</v>
      </c>
      <c r="M758" s="146">
        <f t="shared" si="37"/>
        <v>0</v>
      </c>
    </row>
    <row r="759" spans="1:13" ht="94.5" outlineLevel="3">
      <c r="A759" s="129" t="s">
        <v>487</v>
      </c>
      <c r="B759" s="130" t="s">
        <v>402</v>
      </c>
      <c r="C759" s="130" t="s">
        <v>1</v>
      </c>
      <c r="D759" s="130" t="s">
        <v>3</v>
      </c>
      <c r="E759" s="130" t="s">
        <v>3</v>
      </c>
      <c r="F759" s="131">
        <f>F760+F762</f>
        <v>1321500</v>
      </c>
      <c r="G759" s="131">
        <f>G760+G762</f>
        <v>1321500</v>
      </c>
      <c r="I759" s="146">
        <v>1321500</v>
      </c>
      <c r="J759" s="146">
        <v>1321500</v>
      </c>
      <c r="L759" s="146">
        <f t="shared" si="36"/>
        <v>0</v>
      </c>
      <c r="M759" s="146">
        <f t="shared" si="37"/>
        <v>0</v>
      </c>
    </row>
    <row r="760" spans="1:13" ht="141.75" outlineLevel="4">
      <c r="A760" s="129" t="s">
        <v>1216</v>
      </c>
      <c r="B760" s="130" t="s">
        <v>402</v>
      </c>
      <c r="C760" s="130" t="s">
        <v>10</v>
      </c>
      <c r="D760" s="130" t="s">
        <v>3</v>
      </c>
      <c r="E760" s="130" t="s">
        <v>3</v>
      </c>
      <c r="F760" s="131">
        <f>F761</f>
        <v>1185628.17</v>
      </c>
      <c r="G760" s="131">
        <f>G761</f>
        <v>1185628.17</v>
      </c>
      <c r="I760" s="146">
        <v>1185628.17</v>
      </c>
      <c r="J760" s="146">
        <v>1185628.17</v>
      </c>
      <c r="L760" s="146">
        <f t="shared" si="36"/>
        <v>0</v>
      </c>
      <c r="M760" s="146">
        <f t="shared" si="37"/>
        <v>0</v>
      </c>
    </row>
    <row r="761" spans="1:13" ht="15.75" outlineLevel="5">
      <c r="A761" s="129" t="s">
        <v>692</v>
      </c>
      <c r="B761" s="130" t="s">
        <v>402</v>
      </c>
      <c r="C761" s="130" t="s">
        <v>10</v>
      </c>
      <c r="D761" s="130" t="s">
        <v>187</v>
      </c>
      <c r="E761" s="130" t="s">
        <v>22</v>
      </c>
      <c r="F761" s="131">
        <f>Приложение_6!F860</f>
        <v>1185628.17</v>
      </c>
      <c r="G761" s="131">
        <f>F761</f>
        <v>1185628.17</v>
      </c>
      <c r="I761" s="146">
        <v>1185628.17</v>
      </c>
      <c r="J761" s="146">
        <v>1185628.17</v>
      </c>
      <c r="L761" s="146">
        <f t="shared" si="36"/>
        <v>0</v>
      </c>
      <c r="M761" s="146">
        <f t="shared" si="37"/>
        <v>0</v>
      </c>
    </row>
    <row r="762" spans="1:13" ht="63" outlineLevel="4">
      <c r="A762" s="129" t="s">
        <v>697</v>
      </c>
      <c r="B762" s="130" t="s">
        <v>402</v>
      </c>
      <c r="C762" s="130" t="s">
        <v>17</v>
      </c>
      <c r="D762" s="130" t="s">
        <v>3</v>
      </c>
      <c r="E762" s="130" t="s">
        <v>3</v>
      </c>
      <c r="F762" s="131">
        <f>F763</f>
        <v>135871.83</v>
      </c>
      <c r="G762" s="131">
        <f>G763</f>
        <v>135871.83</v>
      </c>
      <c r="I762" s="146">
        <v>135871.83</v>
      </c>
      <c r="J762" s="146">
        <v>135871.83</v>
      </c>
      <c r="L762" s="146">
        <f t="shared" si="36"/>
        <v>0</v>
      </c>
      <c r="M762" s="146">
        <f t="shared" si="37"/>
        <v>0</v>
      </c>
    </row>
    <row r="763" spans="1:13" ht="15.75" outlineLevel="5">
      <c r="A763" s="129" t="s">
        <v>692</v>
      </c>
      <c r="B763" s="130" t="s">
        <v>402</v>
      </c>
      <c r="C763" s="130" t="s">
        <v>17</v>
      </c>
      <c r="D763" s="130" t="s">
        <v>187</v>
      </c>
      <c r="E763" s="130" t="s">
        <v>22</v>
      </c>
      <c r="F763" s="131">
        <f>Приложение_6!F861</f>
        <v>135871.83</v>
      </c>
      <c r="G763" s="131">
        <f>F763</f>
        <v>135871.83</v>
      </c>
      <c r="I763" s="146">
        <v>135871.83</v>
      </c>
      <c r="J763" s="146">
        <v>135871.83</v>
      </c>
      <c r="L763" s="146">
        <f t="shared" si="36"/>
        <v>0</v>
      </c>
      <c r="M763" s="146">
        <f t="shared" si="37"/>
        <v>0</v>
      </c>
    </row>
    <row r="764" spans="1:13" ht="189" outlineLevel="2">
      <c r="A764" s="129" t="s">
        <v>612</v>
      </c>
      <c r="B764" s="130" t="s">
        <v>403</v>
      </c>
      <c r="C764" s="130" t="s">
        <v>1</v>
      </c>
      <c r="D764" s="130" t="s">
        <v>3</v>
      </c>
      <c r="E764" s="130" t="s">
        <v>3</v>
      </c>
      <c r="F764" s="131">
        <f>F765</f>
        <v>145200</v>
      </c>
      <c r="G764" s="131">
        <f>G765</f>
        <v>145200</v>
      </c>
      <c r="I764" s="146">
        <v>145200</v>
      </c>
      <c r="J764" s="146">
        <v>145200</v>
      </c>
      <c r="L764" s="146">
        <f t="shared" si="36"/>
        <v>0</v>
      </c>
      <c r="M764" s="146">
        <f t="shared" si="37"/>
        <v>0</v>
      </c>
    </row>
    <row r="765" spans="1:13" ht="189" outlineLevel="3">
      <c r="A765" s="129" t="s">
        <v>488</v>
      </c>
      <c r="B765" s="130" t="s">
        <v>404</v>
      </c>
      <c r="C765" s="130" t="s">
        <v>1</v>
      </c>
      <c r="D765" s="130" t="s">
        <v>3</v>
      </c>
      <c r="E765" s="130" t="s">
        <v>3</v>
      </c>
      <c r="F765" s="131">
        <f>F766+F768</f>
        <v>145200</v>
      </c>
      <c r="G765" s="131">
        <f>G766+G768</f>
        <v>145200</v>
      </c>
      <c r="I765" s="146">
        <v>145200</v>
      </c>
      <c r="J765" s="146">
        <v>145200</v>
      </c>
      <c r="L765" s="146">
        <f t="shared" si="36"/>
        <v>0</v>
      </c>
      <c r="M765" s="146">
        <f t="shared" si="37"/>
        <v>0</v>
      </c>
    </row>
    <row r="766" spans="1:13" ht="141.75" outlineLevel="4">
      <c r="A766" s="129" t="s">
        <v>1216</v>
      </c>
      <c r="B766" s="130" t="s">
        <v>404</v>
      </c>
      <c r="C766" s="130" t="s">
        <v>10</v>
      </c>
      <c r="D766" s="130" t="s">
        <v>3</v>
      </c>
      <c r="E766" s="130" t="s">
        <v>3</v>
      </c>
      <c r="F766" s="131">
        <f>F767</f>
        <v>128488.7</v>
      </c>
      <c r="G766" s="131">
        <f>G767</f>
        <v>128488.7</v>
      </c>
      <c r="I766" s="146">
        <v>128488.7</v>
      </c>
      <c r="J766" s="146">
        <v>128488.7</v>
      </c>
      <c r="L766" s="146">
        <f t="shared" si="36"/>
        <v>0</v>
      </c>
      <c r="M766" s="146">
        <f t="shared" si="37"/>
        <v>0</v>
      </c>
    </row>
    <row r="767" spans="1:13" ht="15.75" outlineLevel="5">
      <c r="A767" s="129" t="s">
        <v>692</v>
      </c>
      <c r="B767" s="130" t="s">
        <v>404</v>
      </c>
      <c r="C767" s="130" t="s">
        <v>10</v>
      </c>
      <c r="D767" s="130" t="s">
        <v>187</v>
      </c>
      <c r="E767" s="130" t="s">
        <v>22</v>
      </c>
      <c r="F767" s="131">
        <f>Приложение_6!F864</f>
        <v>128488.7</v>
      </c>
      <c r="G767" s="131">
        <f>F767</f>
        <v>128488.7</v>
      </c>
      <c r="I767" s="146">
        <v>128488.7</v>
      </c>
      <c r="J767" s="146">
        <v>128488.7</v>
      </c>
      <c r="L767" s="146">
        <f t="shared" si="36"/>
        <v>0</v>
      </c>
      <c r="M767" s="146">
        <f t="shared" si="37"/>
        <v>0</v>
      </c>
    </row>
    <row r="768" spans="1:13" ht="63" outlineLevel="4">
      <c r="A768" s="129" t="s">
        <v>697</v>
      </c>
      <c r="B768" s="130" t="s">
        <v>404</v>
      </c>
      <c r="C768" s="130" t="s">
        <v>17</v>
      </c>
      <c r="D768" s="130" t="s">
        <v>3</v>
      </c>
      <c r="E768" s="130" t="s">
        <v>3</v>
      </c>
      <c r="F768" s="131">
        <f>F769</f>
        <v>16711.3</v>
      </c>
      <c r="G768" s="131">
        <f>G769</f>
        <v>16711.3</v>
      </c>
      <c r="I768" s="146">
        <v>16711.3</v>
      </c>
      <c r="J768" s="146">
        <v>16711.3</v>
      </c>
      <c r="L768" s="146">
        <f t="shared" si="36"/>
        <v>0</v>
      </c>
      <c r="M768" s="146">
        <f t="shared" si="37"/>
        <v>0</v>
      </c>
    </row>
    <row r="769" spans="1:13" ht="15.75" outlineLevel="5">
      <c r="A769" s="129" t="s">
        <v>692</v>
      </c>
      <c r="B769" s="130" t="s">
        <v>404</v>
      </c>
      <c r="C769" s="130" t="s">
        <v>17</v>
      </c>
      <c r="D769" s="130" t="s">
        <v>187</v>
      </c>
      <c r="E769" s="130" t="s">
        <v>22</v>
      </c>
      <c r="F769" s="131">
        <f>Приложение_6!F865</f>
        <v>16711.3</v>
      </c>
      <c r="G769" s="131">
        <f>F769</f>
        <v>16711.3</v>
      </c>
      <c r="I769" s="146">
        <v>16711.3</v>
      </c>
      <c r="J769" s="146">
        <v>16711.3</v>
      </c>
      <c r="L769" s="146">
        <f t="shared" si="36"/>
        <v>0</v>
      </c>
      <c r="M769" s="146">
        <f t="shared" si="37"/>
        <v>0</v>
      </c>
    </row>
    <row r="770" spans="1:13" ht="94.5" customHeight="1" outlineLevel="2">
      <c r="A770" s="129" t="s">
        <v>544</v>
      </c>
      <c r="B770" s="130" t="s">
        <v>193</v>
      </c>
      <c r="C770" s="130" t="s">
        <v>1</v>
      </c>
      <c r="D770" s="130" t="s">
        <v>3</v>
      </c>
      <c r="E770" s="130" t="s">
        <v>3</v>
      </c>
      <c r="F770" s="131">
        <f>F771</f>
        <v>36200</v>
      </c>
      <c r="G770" s="131">
        <f>G771</f>
        <v>36200</v>
      </c>
      <c r="I770" s="146">
        <v>36200</v>
      </c>
      <c r="J770" s="146">
        <v>36200</v>
      </c>
      <c r="L770" s="146">
        <f t="shared" si="36"/>
        <v>0</v>
      </c>
      <c r="M770" s="146">
        <f t="shared" si="37"/>
        <v>0</v>
      </c>
    </row>
    <row r="771" spans="1:13" ht="173.25" outlineLevel="3">
      <c r="A771" s="129" t="s">
        <v>460</v>
      </c>
      <c r="B771" s="130" t="s">
        <v>194</v>
      </c>
      <c r="C771" s="130" t="s">
        <v>1</v>
      </c>
      <c r="D771" s="130" t="s">
        <v>3</v>
      </c>
      <c r="E771" s="130" t="s">
        <v>3</v>
      </c>
      <c r="F771" s="131">
        <f>F772+F774</f>
        <v>36200</v>
      </c>
      <c r="G771" s="131">
        <f>G772+G774</f>
        <v>36200</v>
      </c>
      <c r="I771" s="146">
        <v>36200</v>
      </c>
      <c r="J771" s="146">
        <v>36200</v>
      </c>
      <c r="L771" s="146">
        <f t="shared" si="36"/>
        <v>0</v>
      </c>
      <c r="M771" s="146">
        <f t="shared" si="37"/>
        <v>0</v>
      </c>
    </row>
    <row r="772" spans="1:13" ht="141.75" outlineLevel="4">
      <c r="A772" s="129" t="s">
        <v>1216</v>
      </c>
      <c r="B772" s="130" t="s">
        <v>194</v>
      </c>
      <c r="C772" s="130" t="s">
        <v>10</v>
      </c>
      <c r="D772" s="130" t="s">
        <v>3</v>
      </c>
      <c r="E772" s="130" t="s">
        <v>3</v>
      </c>
      <c r="F772" s="131">
        <f>F773</f>
        <v>32122.44</v>
      </c>
      <c r="G772" s="131">
        <f>G773</f>
        <v>32122.44</v>
      </c>
      <c r="I772" s="146">
        <v>32122.44</v>
      </c>
      <c r="J772" s="146">
        <v>32122.44</v>
      </c>
      <c r="L772" s="146">
        <f t="shared" si="36"/>
        <v>0</v>
      </c>
      <c r="M772" s="146">
        <f t="shared" si="37"/>
        <v>0</v>
      </c>
    </row>
    <row r="773" spans="1:13" ht="31.5" outlineLevel="5">
      <c r="A773" s="129" t="s">
        <v>679</v>
      </c>
      <c r="B773" s="130" t="s">
        <v>194</v>
      </c>
      <c r="C773" s="130" t="s">
        <v>10</v>
      </c>
      <c r="D773" s="130" t="s">
        <v>22</v>
      </c>
      <c r="E773" s="130" t="s">
        <v>192</v>
      </c>
      <c r="F773" s="131">
        <f>Приложение_6!F399</f>
        <v>32122.44</v>
      </c>
      <c r="G773" s="131">
        <f>F773</f>
        <v>32122.44</v>
      </c>
      <c r="I773" s="146">
        <v>32122.44</v>
      </c>
      <c r="J773" s="146">
        <v>32122.44</v>
      </c>
      <c r="L773" s="146">
        <f t="shared" si="36"/>
        <v>0</v>
      </c>
      <c r="M773" s="146">
        <f t="shared" si="37"/>
        <v>0</v>
      </c>
    </row>
    <row r="774" spans="1:13" ht="63" outlineLevel="4">
      <c r="A774" s="129" t="s">
        <v>697</v>
      </c>
      <c r="B774" s="130" t="s">
        <v>194</v>
      </c>
      <c r="C774" s="130" t="s">
        <v>17</v>
      </c>
      <c r="D774" s="130" t="s">
        <v>3</v>
      </c>
      <c r="E774" s="130" t="s">
        <v>3</v>
      </c>
      <c r="F774" s="131">
        <f>F775</f>
        <v>4077.56</v>
      </c>
      <c r="G774" s="131">
        <f>G775</f>
        <v>4077.56</v>
      </c>
      <c r="I774" s="146">
        <v>4077.56</v>
      </c>
      <c r="J774" s="146">
        <v>4077.56</v>
      </c>
      <c r="L774" s="146">
        <f t="shared" si="36"/>
        <v>0</v>
      </c>
      <c r="M774" s="146">
        <f t="shared" si="37"/>
        <v>0</v>
      </c>
    </row>
    <row r="775" spans="1:13" ht="31.5" outlineLevel="5">
      <c r="A775" s="129" t="s">
        <v>679</v>
      </c>
      <c r="B775" s="130" t="s">
        <v>194</v>
      </c>
      <c r="C775" s="130" t="s">
        <v>17</v>
      </c>
      <c r="D775" s="130" t="s">
        <v>22</v>
      </c>
      <c r="E775" s="130" t="s">
        <v>192</v>
      </c>
      <c r="F775" s="131">
        <f>Приложение_6!F400</f>
        <v>4077.56</v>
      </c>
      <c r="G775" s="131">
        <f>F775</f>
        <v>4077.56</v>
      </c>
      <c r="I775" s="146">
        <v>4077.56</v>
      </c>
      <c r="J775" s="146">
        <v>4077.56</v>
      </c>
      <c r="L775" s="146">
        <f t="shared" si="36"/>
        <v>0</v>
      </c>
      <c r="M775" s="146">
        <f t="shared" si="37"/>
        <v>0</v>
      </c>
    </row>
    <row r="776" spans="1:13" ht="94.5" outlineLevel="1">
      <c r="A776" s="136" t="s">
        <v>621</v>
      </c>
      <c r="B776" s="137" t="s">
        <v>51</v>
      </c>
      <c r="C776" s="137" t="s">
        <v>1</v>
      </c>
      <c r="D776" s="137" t="s">
        <v>3</v>
      </c>
      <c r="E776" s="137" t="s">
        <v>3</v>
      </c>
      <c r="F776" s="138">
        <f>F777+F789+F793+F797</f>
        <v>16022699.86</v>
      </c>
      <c r="G776" s="138"/>
      <c r="I776" s="146">
        <v>16600699.86</v>
      </c>
      <c r="L776" s="146">
        <f t="shared" si="36"/>
        <v>578000</v>
      </c>
      <c r="M776" s="146">
        <f t="shared" si="37"/>
        <v>0</v>
      </c>
    </row>
    <row r="777" spans="1:13" ht="47.25" outlineLevel="2">
      <c r="A777" s="129" t="s">
        <v>500</v>
      </c>
      <c r="B777" s="130" t="s">
        <v>52</v>
      </c>
      <c r="C777" s="130" t="s">
        <v>1</v>
      </c>
      <c r="D777" s="130" t="s">
        <v>3</v>
      </c>
      <c r="E777" s="130" t="s">
        <v>3</v>
      </c>
      <c r="F777" s="131">
        <f>F778+F781+F786</f>
        <v>12046134.84</v>
      </c>
      <c r="G777" s="131"/>
      <c r="I777" s="146">
        <v>12044134.84</v>
      </c>
      <c r="L777" s="146">
        <f t="shared" si="36"/>
        <v>-2000</v>
      </c>
      <c r="M777" s="146">
        <f t="shared" si="37"/>
        <v>0</v>
      </c>
    </row>
    <row r="778" spans="1:13" ht="63" outlineLevel="3">
      <c r="A778" s="129" t="s">
        <v>437</v>
      </c>
      <c r="B778" s="130" t="s">
        <v>53</v>
      </c>
      <c r="C778" s="130" t="s">
        <v>1</v>
      </c>
      <c r="D778" s="130" t="s">
        <v>3</v>
      </c>
      <c r="E778" s="130" t="s">
        <v>3</v>
      </c>
      <c r="F778" s="131">
        <f>F779</f>
        <v>11794269.84</v>
      </c>
      <c r="G778" s="131"/>
      <c r="I778" s="146">
        <v>11794269.84</v>
      </c>
      <c r="L778" s="146">
        <f t="shared" si="36"/>
        <v>0</v>
      </c>
      <c r="M778" s="146">
        <f t="shared" si="37"/>
        <v>0</v>
      </c>
    </row>
    <row r="779" spans="1:13" ht="141.75" outlineLevel="4">
      <c r="A779" s="129" t="s">
        <v>1216</v>
      </c>
      <c r="B779" s="130" t="s">
        <v>53</v>
      </c>
      <c r="C779" s="130" t="s">
        <v>10</v>
      </c>
      <c r="D779" s="130" t="s">
        <v>3</v>
      </c>
      <c r="E779" s="130" t="s">
        <v>3</v>
      </c>
      <c r="F779" s="131">
        <f>F780</f>
        <v>11794269.84</v>
      </c>
      <c r="G779" s="131"/>
      <c r="I779" s="146">
        <v>11794269.84</v>
      </c>
      <c r="L779" s="146">
        <f t="shared" si="36"/>
        <v>0</v>
      </c>
      <c r="M779" s="146">
        <f t="shared" si="37"/>
        <v>0</v>
      </c>
    </row>
    <row r="780" spans="1:13" ht="126" outlineLevel="5">
      <c r="A780" s="129" t="s">
        <v>669</v>
      </c>
      <c r="B780" s="130" t="s">
        <v>53</v>
      </c>
      <c r="C780" s="130" t="s">
        <v>10</v>
      </c>
      <c r="D780" s="130" t="s">
        <v>2</v>
      </c>
      <c r="E780" s="130" t="s">
        <v>22</v>
      </c>
      <c r="F780" s="131">
        <f>Приложение_6!F97</f>
        <v>11794269.84</v>
      </c>
      <c r="G780" s="131"/>
      <c r="I780" s="146">
        <v>11794269.84</v>
      </c>
      <c r="L780" s="146">
        <f t="shared" si="36"/>
        <v>0</v>
      </c>
      <c r="M780" s="146">
        <f t="shared" si="37"/>
        <v>0</v>
      </c>
    </row>
    <row r="781" spans="1:13" ht="47.25" outlineLevel="3">
      <c r="A781" s="129" t="s">
        <v>433</v>
      </c>
      <c r="B781" s="130" t="s">
        <v>54</v>
      </c>
      <c r="C781" s="130" t="s">
        <v>1</v>
      </c>
      <c r="D781" s="130" t="s">
        <v>3</v>
      </c>
      <c r="E781" s="130" t="s">
        <v>3</v>
      </c>
      <c r="F781" s="131">
        <f>F782+F784</f>
        <v>2900</v>
      </c>
      <c r="G781" s="131"/>
      <c r="I781" s="142">
        <v>900</v>
      </c>
      <c r="L781" s="146">
        <f t="shared" si="36"/>
        <v>-2000</v>
      </c>
      <c r="M781" s="146">
        <f t="shared" si="37"/>
        <v>0</v>
      </c>
    </row>
    <row r="782" spans="1:13" ht="141.75" outlineLevel="4">
      <c r="A782" s="129" t="s">
        <v>1216</v>
      </c>
      <c r="B782" s="130" t="s">
        <v>54</v>
      </c>
      <c r="C782" s="130" t="s">
        <v>10</v>
      </c>
      <c r="D782" s="130" t="s">
        <v>3</v>
      </c>
      <c r="E782" s="130" t="s">
        <v>3</v>
      </c>
      <c r="F782" s="131">
        <f>F783</f>
        <v>900</v>
      </c>
      <c r="G782" s="131"/>
      <c r="I782" s="142">
        <v>900</v>
      </c>
      <c r="L782" s="146">
        <f t="shared" si="36"/>
        <v>0</v>
      </c>
      <c r="M782" s="146">
        <f t="shared" si="37"/>
        <v>0</v>
      </c>
    </row>
    <row r="783" spans="1:13" ht="126" outlineLevel="5">
      <c r="A783" s="129" t="s">
        <v>669</v>
      </c>
      <c r="B783" s="130" t="s">
        <v>54</v>
      </c>
      <c r="C783" s="130" t="s">
        <v>10</v>
      </c>
      <c r="D783" s="130" t="s">
        <v>2</v>
      </c>
      <c r="E783" s="130" t="s">
        <v>22</v>
      </c>
      <c r="F783" s="131">
        <f>Приложение_6!F99</f>
        <v>900</v>
      </c>
      <c r="G783" s="131"/>
      <c r="I783" s="142">
        <v>900</v>
      </c>
      <c r="L783" s="146">
        <f t="shared" si="36"/>
        <v>0</v>
      </c>
      <c r="M783" s="146">
        <f t="shared" si="37"/>
        <v>0</v>
      </c>
    </row>
    <row r="784" spans="1:13" ht="63" outlineLevel="5">
      <c r="A784" s="95" t="s">
        <v>697</v>
      </c>
      <c r="B784" s="130" t="s">
        <v>54</v>
      </c>
      <c r="C784" s="130" t="s">
        <v>17</v>
      </c>
      <c r="D784" s="130" t="s">
        <v>3</v>
      </c>
      <c r="E784" s="130" t="s">
        <v>3</v>
      </c>
      <c r="F784" s="131">
        <f>F785</f>
        <v>2000</v>
      </c>
      <c r="G784" s="131"/>
      <c r="L784" s="146"/>
      <c r="M784" s="146"/>
    </row>
    <row r="785" spans="1:13" ht="126" outlineLevel="5">
      <c r="A785" s="129" t="s">
        <v>669</v>
      </c>
      <c r="B785" s="130" t="s">
        <v>54</v>
      </c>
      <c r="C785" s="130" t="s">
        <v>17</v>
      </c>
      <c r="D785" s="130" t="s">
        <v>2</v>
      </c>
      <c r="E785" s="130" t="s">
        <v>22</v>
      </c>
      <c r="F785" s="131">
        <f>'Приложение_7 '!G295</f>
        <v>2000</v>
      </c>
      <c r="G785" s="131"/>
      <c r="L785" s="146"/>
      <c r="M785" s="146"/>
    </row>
    <row r="786" spans="1:13" ht="126" outlineLevel="3">
      <c r="A786" s="129" t="s">
        <v>435</v>
      </c>
      <c r="B786" s="130" t="s">
        <v>55</v>
      </c>
      <c r="C786" s="130" t="s">
        <v>1</v>
      </c>
      <c r="D786" s="130" t="s">
        <v>3</v>
      </c>
      <c r="E786" s="130" t="s">
        <v>3</v>
      </c>
      <c r="F786" s="131">
        <f>F787</f>
        <v>248965</v>
      </c>
      <c r="G786" s="131"/>
      <c r="I786" s="146">
        <v>248965</v>
      </c>
      <c r="L786" s="146">
        <f t="shared" si="36"/>
        <v>0</v>
      </c>
      <c r="M786" s="146">
        <f t="shared" si="37"/>
        <v>0</v>
      </c>
    </row>
    <row r="787" spans="1:13" ht="141.75" outlineLevel="4">
      <c r="A787" s="129" t="s">
        <v>1216</v>
      </c>
      <c r="B787" s="130" t="s">
        <v>55</v>
      </c>
      <c r="C787" s="130" t="s">
        <v>10</v>
      </c>
      <c r="D787" s="130" t="s">
        <v>3</v>
      </c>
      <c r="E787" s="130" t="s">
        <v>3</v>
      </c>
      <c r="F787" s="131">
        <f>F788</f>
        <v>248965</v>
      </c>
      <c r="G787" s="131"/>
      <c r="I787" s="146">
        <v>248965</v>
      </c>
      <c r="L787" s="146">
        <f t="shared" si="36"/>
        <v>0</v>
      </c>
      <c r="M787" s="146">
        <f t="shared" si="37"/>
        <v>0</v>
      </c>
    </row>
    <row r="788" spans="1:13" ht="126" outlineLevel="5">
      <c r="A788" s="129" t="s">
        <v>669</v>
      </c>
      <c r="B788" s="130" t="s">
        <v>55</v>
      </c>
      <c r="C788" s="130" t="s">
        <v>10</v>
      </c>
      <c r="D788" s="130" t="s">
        <v>2</v>
      </c>
      <c r="E788" s="130" t="s">
        <v>22</v>
      </c>
      <c r="F788" s="131">
        <f>Приложение_6!F102</f>
        <v>248965</v>
      </c>
      <c r="G788" s="131"/>
      <c r="I788" s="146">
        <v>248965</v>
      </c>
      <c r="L788" s="146">
        <f t="shared" si="36"/>
        <v>0</v>
      </c>
      <c r="M788" s="146">
        <f t="shared" si="37"/>
        <v>0</v>
      </c>
    </row>
    <row r="789" spans="1:13" ht="126" outlineLevel="2">
      <c r="A789" s="129" t="s">
        <v>545</v>
      </c>
      <c r="B789" s="130" t="s">
        <v>195</v>
      </c>
      <c r="C789" s="130" t="s">
        <v>1</v>
      </c>
      <c r="D789" s="130" t="s">
        <v>3</v>
      </c>
      <c r="E789" s="130" t="s">
        <v>3</v>
      </c>
      <c r="F789" s="131">
        <f>F790</f>
        <v>1541040</v>
      </c>
      <c r="G789" s="131"/>
      <c r="I789" s="146">
        <v>4141040</v>
      </c>
      <c r="L789" s="146">
        <f t="shared" si="36"/>
        <v>2600000</v>
      </c>
      <c r="M789" s="146">
        <f t="shared" si="37"/>
        <v>0</v>
      </c>
    </row>
    <row r="790" spans="1:13" ht="47.25" outlineLevel="3">
      <c r="A790" s="129" t="s">
        <v>461</v>
      </c>
      <c r="B790" s="130" t="s">
        <v>196</v>
      </c>
      <c r="C790" s="130" t="s">
        <v>1</v>
      </c>
      <c r="D790" s="130" t="s">
        <v>3</v>
      </c>
      <c r="E790" s="130" t="s">
        <v>3</v>
      </c>
      <c r="F790" s="131">
        <f>F791</f>
        <v>1541040</v>
      </c>
      <c r="G790" s="131"/>
      <c r="I790" s="146">
        <v>4141040</v>
      </c>
      <c r="L790" s="146">
        <f t="shared" si="36"/>
        <v>2600000</v>
      </c>
      <c r="M790" s="146">
        <f t="shared" si="37"/>
        <v>0</v>
      </c>
    </row>
    <row r="791" spans="1:13" ht="63" outlineLevel="4">
      <c r="A791" s="129" t="s">
        <v>697</v>
      </c>
      <c r="B791" s="130" t="s">
        <v>196</v>
      </c>
      <c r="C791" s="130" t="s">
        <v>17</v>
      </c>
      <c r="D791" s="130" t="s">
        <v>3</v>
      </c>
      <c r="E791" s="130" t="s">
        <v>3</v>
      </c>
      <c r="F791" s="131">
        <f>F792</f>
        <v>1541040</v>
      </c>
      <c r="G791" s="131"/>
      <c r="I791" s="146">
        <v>4141040</v>
      </c>
      <c r="L791" s="146">
        <f t="shared" si="36"/>
        <v>2600000</v>
      </c>
      <c r="M791" s="146">
        <f t="shared" si="37"/>
        <v>0</v>
      </c>
    </row>
    <row r="792" spans="1:13" ht="31.5" outlineLevel="5">
      <c r="A792" s="129" t="s">
        <v>679</v>
      </c>
      <c r="B792" s="130" t="s">
        <v>196</v>
      </c>
      <c r="C792" s="130" t="s">
        <v>17</v>
      </c>
      <c r="D792" s="130" t="s">
        <v>22</v>
      </c>
      <c r="E792" s="130" t="s">
        <v>192</v>
      </c>
      <c r="F792" s="131">
        <f>Приложение_6!F404</f>
        <v>1541040</v>
      </c>
      <c r="G792" s="131"/>
      <c r="I792" s="146">
        <v>4141040</v>
      </c>
      <c r="L792" s="146">
        <f t="shared" si="36"/>
        <v>2600000</v>
      </c>
      <c r="M792" s="146">
        <f t="shared" si="37"/>
        <v>0</v>
      </c>
    </row>
    <row r="793" spans="1:13" ht="126" outlineLevel="2">
      <c r="A793" s="129" t="s">
        <v>518</v>
      </c>
      <c r="B793" s="130" t="s">
        <v>113</v>
      </c>
      <c r="C793" s="130" t="s">
        <v>1</v>
      </c>
      <c r="D793" s="130" t="s">
        <v>3</v>
      </c>
      <c r="E793" s="130" t="s">
        <v>3</v>
      </c>
      <c r="F793" s="131">
        <f>F794</f>
        <v>135525.02000000002</v>
      </c>
      <c r="G793" s="131"/>
      <c r="I793" s="146">
        <v>415525.02</v>
      </c>
      <c r="L793" s="146">
        <f t="shared" si="36"/>
        <v>280000</v>
      </c>
      <c r="M793" s="146">
        <f t="shared" si="37"/>
        <v>0</v>
      </c>
    </row>
    <row r="794" spans="1:13" ht="94.5" outlineLevel="3">
      <c r="A794" s="129" t="s">
        <v>449</v>
      </c>
      <c r="B794" s="130" t="s">
        <v>114</v>
      </c>
      <c r="C794" s="130" t="s">
        <v>1</v>
      </c>
      <c r="D794" s="130" t="s">
        <v>3</v>
      </c>
      <c r="E794" s="130" t="s">
        <v>3</v>
      </c>
      <c r="F794" s="131">
        <f>F795</f>
        <v>135525.02000000002</v>
      </c>
      <c r="G794" s="131"/>
      <c r="I794" s="146">
        <v>415525.02</v>
      </c>
      <c r="L794" s="146">
        <f t="shared" si="36"/>
        <v>280000</v>
      </c>
      <c r="M794" s="146">
        <f t="shared" si="37"/>
        <v>0</v>
      </c>
    </row>
    <row r="795" spans="1:13" ht="63" outlineLevel="4">
      <c r="A795" s="129" t="s">
        <v>697</v>
      </c>
      <c r="B795" s="130" t="s">
        <v>114</v>
      </c>
      <c r="C795" s="130" t="s">
        <v>17</v>
      </c>
      <c r="D795" s="130" t="s">
        <v>3</v>
      </c>
      <c r="E795" s="130" t="s">
        <v>3</v>
      </c>
      <c r="F795" s="131">
        <f>F796</f>
        <v>135525.02000000002</v>
      </c>
      <c r="G795" s="131"/>
      <c r="I795" s="146">
        <v>415525.02</v>
      </c>
      <c r="L795" s="146">
        <f t="shared" si="36"/>
        <v>280000</v>
      </c>
      <c r="M795" s="146">
        <f t="shared" si="37"/>
        <v>0</v>
      </c>
    </row>
    <row r="796" spans="1:13" ht="31.5" outlineLevel="5">
      <c r="A796" s="129" t="s">
        <v>672</v>
      </c>
      <c r="B796" s="130" t="s">
        <v>114</v>
      </c>
      <c r="C796" s="130" t="s">
        <v>17</v>
      </c>
      <c r="D796" s="130" t="s">
        <v>2</v>
      </c>
      <c r="E796" s="130" t="s">
        <v>66</v>
      </c>
      <c r="F796" s="131">
        <f>Приложение_6!F221</f>
        <v>135525.02000000002</v>
      </c>
      <c r="G796" s="131"/>
      <c r="I796" s="146">
        <v>415525.02</v>
      </c>
      <c r="L796" s="146">
        <f t="shared" si="36"/>
        <v>280000</v>
      </c>
      <c r="M796" s="146">
        <f t="shared" si="37"/>
        <v>0</v>
      </c>
    </row>
    <row r="797" spans="1:13" ht="204.75" outlineLevel="5">
      <c r="A797" s="95" t="s">
        <v>1242</v>
      </c>
      <c r="B797" s="96" t="s">
        <v>1243</v>
      </c>
      <c r="C797" s="96" t="s">
        <v>1</v>
      </c>
      <c r="D797" s="130" t="s">
        <v>3</v>
      </c>
      <c r="E797" s="130" t="s">
        <v>3</v>
      </c>
      <c r="F797" s="131">
        <f>F798</f>
        <v>2300000</v>
      </c>
      <c r="G797" s="131"/>
      <c r="I797" s="146"/>
      <c r="L797" s="146"/>
      <c r="M797" s="146"/>
    </row>
    <row r="798" spans="1:13" ht="47.25" outlineLevel="5">
      <c r="A798" s="95" t="s">
        <v>461</v>
      </c>
      <c r="B798" s="96" t="s">
        <v>1244</v>
      </c>
      <c r="C798" s="96" t="s">
        <v>1</v>
      </c>
      <c r="D798" s="130" t="s">
        <v>3</v>
      </c>
      <c r="E798" s="130" t="s">
        <v>3</v>
      </c>
      <c r="F798" s="131">
        <f>F799</f>
        <v>2300000</v>
      </c>
      <c r="G798" s="131"/>
      <c r="I798" s="146"/>
      <c r="L798" s="146"/>
      <c r="M798" s="146"/>
    </row>
    <row r="799" spans="1:13" ht="63" outlineLevel="5">
      <c r="A799" s="95" t="s">
        <v>697</v>
      </c>
      <c r="B799" s="96" t="s">
        <v>1244</v>
      </c>
      <c r="C799" s="96" t="s">
        <v>17</v>
      </c>
      <c r="D799" s="130" t="s">
        <v>3</v>
      </c>
      <c r="E799" s="130" t="s">
        <v>3</v>
      </c>
      <c r="F799" s="131">
        <f>F800</f>
        <v>2300000</v>
      </c>
      <c r="G799" s="131"/>
      <c r="I799" s="146"/>
      <c r="L799" s="146"/>
      <c r="M799" s="146"/>
    </row>
    <row r="800" spans="1:13" ht="31.5" outlineLevel="5">
      <c r="A800" s="129" t="s">
        <v>679</v>
      </c>
      <c r="B800" s="96" t="s">
        <v>1244</v>
      </c>
      <c r="C800" s="96" t="s">
        <v>17</v>
      </c>
      <c r="D800" s="130" t="s">
        <v>22</v>
      </c>
      <c r="E800" s="130" t="s">
        <v>192</v>
      </c>
      <c r="F800" s="131">
        <f>Приложение_6!F407</f>
        <v>2300000</v>
      </c>
      <c r="G800" s="131"/>
      <c r="I800" s="146"/>
      <c r="L800" s="146"/>
      <c r="M800" s="146"/>
    </row>
    <row r="801" spans="1:13" ht="94.5" outlineLevel="1">
      <c r="A801" s="136" t="s">
        <v>622</v>
      </c>
      <c r="B801" s="137" t="s">
        <v>56</v>
      </c>
      <c r="C801" s="137" t="s">
        <v>1</v>
      </c>
      <c r="D801" s="137" t="s">
        <v>3</v>
      </c>
      <c r="E801" s="137" t="s">
        <v>3</v>
      </c>
      <c r="F801" s="138">
        <f>F802</f>
        <v>7864886.96</v>
      </c>
      <c r="G801" s="138"/>
      <c r="I801" s="146">
        <v>7864886.96</v>
      </c>
      <c r="L801" s="146">
        <f t="shared" si="36"/>
        <v>0</v>
      </c>
      <c r="M801" s="146">
        <f t="shared" si="37"/>
        <v>0</v>
      </c>
    </row>
    <row r="802" spans="1:13" ht="78.75" outlineLevel="2">
      <c r="A802" s="129" t="s">
        <v>501</v>
      </c>
      <c r="B802" s="130" t="s">
        <v>57</v>
      </c>
      <c r="C802" s="130" t="s">
        <v>1</v>
      </c>
      <c r="D802" s="130" t="s">
        <v>3</v>
      </c>
      <c r="E802" s="130" t="s">
        <v>3</v>
      </c>
      <c r="F802" s="131">
        <f>F803+F806</f>
        <v>7864886.96</v>
      </c>
      <c r="G802" s="131"/>
      <c r="I802" s="146">
        <v>7864886.96</v>
      </c>
      <c r="L802" s="146">
        <f t="shared" si="36"/>
        <v>0</v>
      </c>
      <c r="M802" s="146">
        <f t="shared" si="37"/>
        <v>0</v>
      </c>
    </row>
    <row r="803" spans="1:13" ht="63" outlineLevel="3">
      <c r="A803" s="129" t="s">
        <v>437</v>
      </c>
      <c r="B803" s="130" t="s">
        <v>58</v>
      </c>
      <c r="C803" s="130" t="s">
        <v>1</v>
      </c>
      <c r="D803" s="130" t="s">
        <v>3</v>
      </c>
      <c r="E803" s="130" t="s">
        <v>3</v>
      </c>
      <c r="F803" s="131">
        <f>F804</f>
        <v>7759523.42</v>
      </c>
      <c r="G803" s="131"/>
      <c r="I803" s="146">
        <v>7759523.42</v>
      </c>
      <c r="L803" s="146">
        <f t="shared" si="36"/>
        <v>0</v>
      </c>
      <c r="M803" s="146">
        <f t="shared" si="37"/>
        <v>0</v>
      </c>
    </row>
    <row r="804" spans="1:13" ht="141.75" outlineLevel="4">
      <c r="A804" s="129" t="s">
        <v>1216</v>
      </c>
      <c r="B804" s="130" t="s">
        <v>58</v>
      </c>
      <c r="C804" s="130" t="s">
        <v>10</v>
      </c>
      <c r="D804" s="130" t="s">
        <v>3</v>
      </c>
      <c r="E804" s="130" t="s">
        <v>3</v>
      </c>
      <c r="F804" s="131">
        <f>F805</f>
        <v>7759523.42</v>
      </c>
      <c r="G804" s="131"/>
      <c r="I804" s="146">
        <v>7759523.42</v>
      </c>
      <c r="L804" s="146">
        <f t="shared" si="36"/>
        <v>0</v>
      </c>
      <c r="M804" s="146">
        <f t="shared" si="37"/>
        <v>0</v>
      </c>
    </row>
    <row r="805" spans="1:13" ht="126" outlineLevel="5">
      <c r="A805" s="129" t="s">
        <v>669</v>
      </c>
      <c r="B805" s="130" t="s">
        <v>58</v>
      </c>
      <c r="C805" s="130" t="s">
        <v>10</v>
      </c>
      <c r="D805" s="130" t="s">
        <v>2</v>
      </c>
      <c r="E805" s="130" t="s">
        <v>22</v>
      </c>
      <c r="F805" s="131">
        <f>Приложение_6!F106</f>
        <v>7759523.42</v>
      </c>
      <c r="G805" s="131"/>
      <c r="I805" s="146">
        <v>7759523.42</v>
      </c>
      <c r="L805" s="146">
        <f t="shared" si="36"/>
        <v>0</v>
      </c>
      <c r="M805" s="146">
        <f t="shared" si="37"/>
        <v>0</v>
      </c>
    </row>
    <row r="806" spans="1:13" ht="126" outlineLevel="3">
      <c r="A806" s="129" t="s">
        <v>435</v>
      </c>
      <c r="B806" s="130" t="s">
        <v>59</v>
      </c>
      <c r="C806" s="130" t="s">
        <v>1</v>
      </c>
      <c r="D806" s="130" t="s">
        <v>3</v>
      </c>
      <c r="E806" s="130" t="s">
        <v>3</v>
      </c>
      <c r="F806" s="131">
        <f>F807</f>
        <v>105363.54</v>
      </c>
      <c r="G806" s="131"/>
      <c r="I806" s="146">
        <v>105363.54</v>
      </c>
      <c r="L806" s="146">
        <f t="shared" si="36"/>
        <v>0</v>
      </c>
      <c r="M806" s="146">
        <f t="shared" si="37"/>
        <v>0</v>
      </c>
    </row>
    <row r="807" spans="1:13" ht="141.75" outlineLevel="4">
      <c r="A807" s="129" t="s">
        <v>1216</v>
      </c>
      <c r="B807" s="130" t="s">
        <v>59</v>
      </c>
      <c r="C807" s="130" t="s">
        <v>10</v>
      </c>
      <c r="D807" s="130" t="s">
        <v>3</v>
      </c>
      <c r="E807" s="130" t="s">
        <v>3</v>
      </c>
      <c r="F807" s="131">
        <f>F808</f>
        <v>105363.54</v>
      </c>
      <c r="G807" s="131"/>
      <c r="I807" s="146">
        <v>105363.54</v>
      </c>
      <c r="L807" s="146">
        <f t="shared" si="36"/>
        <v>0</v>
      </c>
      <c r="M807" s="146">
        <f t="shared" si="37"/>
        <v>0</v>
      </c>
    </row>
    <row r="808" spans="1:13" ht="126" outlineLevel="5">
      <c r="A808" s="129" t="s">
        <v>669</v>
      </c>
      <c r="B808" s="130" t="s">
        <v>59</v>
      </c>
      <c r="C808" s="130" t="s">
        <v>10</v>
      </c>
      <c r="D808" s="130" t="s">
        <v>2</v>
      </c>
      <c r="E808" s="130" t="s">
        <v>22</v>
      </c>
      <c r="F808" s="131">
        <f>Приложение_6!F108</f>
        <v>105363.54</v>
      </c>
      <c r="G808" s="131"/>
      <c r="I808" s="146">
        <v>105363.54</v>
      </c>
      <c r="L808" s="146">
        <f t="shared" si="36"/>
        <v>0</v>
      </c>
      <c r="M808" s="146">
        <f t="shared" si="37"/>
        <v>0</v>
      </c>
    </row>
    <row r="809" spans="1:13" ht="31.5" outlineLevel="1">
      <c r="A809" s="136" t="s">
        <v>630</v>
      </c>
      <c r="B809" s="137" t="s">
        <v>115</v>
      </c>
      <c r="C809" s="137" t="s">
        <v>1</v>
      </c>
      <c r="D809" s="137" t="s">
        <v>3</v>
      </c>
      <c r="E809" s="137" t="s">
        <v>3</v>
      </c>
      <c r="F809" s="138">
        <f>F810</f>
        <v>8050035.49</v>
      </c>
      <c r="G809" s="138"/>
      <c r="I809" s="146">
        <v>8050035.49</v>
      </c>
      <c r="L809" s="146">
        <f t="shared" si="36"/>
        <v>0</v>
      </c>
      <c r="M809" s="146">
        <f t="shared" si="37"/>
        <v>0</v>
      </c>
    </row>
    <row r="810" spans="1:13" ht="63" outlineLevel="2">
      <c r="A810" s="129" t="s">
        <v>519</v>
      </c>
      <c r="B810" s="130" t="s">
        <v>116</v>
      </c>
      <c r="C810" s="130" t="s">
        <v>1</v>
      </c>
      <c r="D810" s="130" t="s">
        <v>3</v>
      </c>
      <c r="E810" s="130" t="s">
        <v>3</v>
      </c>
      <c r="F810" s="131">
        <f>F811+F816</f>
        <v>8050035.49</v>
      </c>
      <c r="G810" s="131"/>
      <c r="I810" s="146">
        <v>8050035.49</v>
      </c>
      <c r="L810" s="146">
        <f t="shared" si="36"/>
        <v>0</v>
      </c>
      <c r="M810" s="146">
        <f t="shared" si="37"/>
        <v>0</v>
      </c>
    </row>
    <row r="811" spans="1:13" ht="126" outlineLevel="3">
      <c r="A811" s="129" t="s">
        <v>446</v>
      </c>
      <c r="B811" s="130" t="s">
        <v>117</v>
      </c>
      <c r="C811" s="130" t="s">
        <v>1</v>
      </c>
      <c r="D811" s="130" t="s">
        <v>3</v>
      </c>
      <c r="E811" s="130" t="s">
        <v>3</v>
      </c>
      <c r="F811" s="131">
        <f>F812+F814</f>
        <v>7907648.49</v>
      </c>
      <c r="G811" s="131"/>
      <c r="I811" s="146">
        <v>7907648.49</v>
      </c>
      <c r="L811" s="146">
        <f t="shared" si="36"/>
        <v>0</v>
      </c>
      <c r="M811" s="146">
        <f t="shared" si="37"/>
        <v>0</v>
      </c>
    </row>
    <row r="812" spans="1:13" ht="141.75" outlineLevel="4">
      <c r="A812" s="129" t="s">
        <v>1216</v>
      </c>
      <c r="B812" s="130" t="s">
        <v>117</v>
      </c>
      <c r="C812" s="130" t="s">
        <v>10</v>
      </c>
      <c r="D812" s="130" t="s">
        <v>3</v>
      </c>
      <c r="E812" s="130" t="s">
        <v>3</v>
      </c>
      <c r="F812" s="131">
        <f>F813</f>
        <v>6312377.99</v>
      </c>
      <c r="G812" s="131"/>
      <c r="I812" s="146">
        <v>6312377.99</v>
      </c>
      <c r="L812" s="146">
        <f t="shared" si="36"/>
        <v>0</v>
      </c>
      <c r="M812" s="146">
        <f t="shared" si="37"/>
        <v>0</v>
      </c>
    </row>
    <row r="813" spans="1:13" ht="31.5" outlineLevel="5">
      <c r="A813" s="129" t="s">
        <v>672</v>
      </c>
      <c r="B813" s="130" t="s">
        <v>117</v>
      </c>
      <c r="C813" s="130" t="s">
        <v>10</v>
      </c>
      <c r="D813" s="130" t="s">
        <v>2</v>
      </c>
      <c r="E813" s="130" t="s">
        <v>66</v>
      </c>
      <c r="F813" s="131">
        <f>Приложение_6!F225</f>
        <v>6312377.99</v>
      </c>
      <c r="G813" s="131"/>
      <c r="I813" s="146">
        <v>6312377.99</v>
      </c>
      <c r="L813" s="146">
        <f t="shared" si="36"/>
        <v>0</v>
      </c>
      <c r="M813" s="146">
        <f t="shared" si="37"/>
        <v>0</v>
      </c>
    </row>
    <row r="814" spans="1:13" ht="63" outlineLevel="4">
      <c r="A814" s="129" t="s">
        <v>697</v>
      </c>
      <c r="B814" s="130" t="s">
        <v>117</v>
      </c>
      <c r="C814" s="130" t="s">
        <v>17</v>
      </c>
      <c r="D814" s="130" t="s">
        <v>3</v>
      </c>
      <c r="E814" s="130" t="s">
        <v>3</v>
      </c>
      <c r="F814" s="131">
        <f>F815</f>
        <v>1595270.5</v>
      </c>
      <c r="G814" s="131"/>
      <c r="I814" s="146">
        <v>1595270.5</v>
      </c>
      <c r="L814" s="146">
        <f t="shared" si="36"/>
        <v>0</v>
      </c>
      <c r="M814" s="146">
        <f t="shared" si="37"/>
        <v>0</v>
      </c>
    </row>
    <row r="815" spans="1:13" ht="31.5" outlineLevel="5">
      <c r="A815" s="129" t="s">
        <v>672</v>
      </c>
      <c r="B815" s="130" t="s">
        <v>117</v>
      </c>
      <c r="C815" s="130" t="s">
        <v>17</v>
      </c>
      <c r="D815" s="130" t="s">
        <v>2</v>
      </c>
      <c r="E815" s="130" t="s">
        <v>66</v>
      </c>
      <c r="F815" s="131">
        <f>Приложение_6!F226</f>
        <v>1595270.5</v>
      </c>
      <c r="G815" s="131"/>
      <c r="I815" s="146">
        <v>1595270.5</v>
      </c>
      <c r="L815" s="146">
        <f t="shared" si="36"/>
        <v>0</v>
      </c>
      <c r="M815" s="146">
        <f t="shared" si="37"/>
        <v>0</v>
      </c>
    </row>
    <row r="816" spans="1:13" ht="126" outlineLevel="3">
      <c r="A816" s="129" t="s">
        <v>435</v>
      </c>
      <c r="B816" s="130" t="s">
        <v>118</v>
      </c>
      <c r="C816" s="130" t="s">
        <v>1</v>
      </c>
      <c r="D816" s="130" t="s">
        <v>3</v>
      </c>
      <c r="E816" s="130" t="s">
        <v>3</v>
      </c>
      <c r="F816" s="131">
        <f>F817</f>
        <v>142387</v>
      </c>
      <c r="G816" s="131"/>
      <c r="I816" s="146">
        <v>142387</v>
      </c>
      <c r="L816" s="146">
        <f t="shared" si="36"/>
        <v>0</v>
      </c>
      <c r="M816" s="146">
        <f t="shared" si="37"/>
        <v>0</v>
      </c>
    </row>
    <row r="817" spans="1:13" ht="141.75" outlineLevel="4">
      <c r="A817" s="129" t="s">
        <v>1216</v>
      </c>
      <c r="B817" s="130" t="s">
        <v>118</v>
      </c>
      <c r="C817" s="130" t="s">
        <v>10</v>
      </c>
      <c r="D817" s="130" t="s">
        <v>3</v>
      </c>
      <c r="E817" s="130" t="s">
        <v>3</v>
      </c>
      <c r="F817" s="131">
        <f>F818</f>
        <v>142387</v>
      </c>
      <c r="G817" s="131"/>
      <c r="I817" s="146">
        <v>142387</v>
      </c>
      <c r="L817" s="146">
        <f t="shared" si="36"/>
        <v>0</v>
      </c>
      <c r="M817" s="146">
        <f t="shared" si="37"/>
        <v>0</v>
      </c>
    </row>
    <row r="818" spans="1:13" ht="31.5" outlineLevel="5">
      <c r="A818" s="129" t="s">
        <v>672</v>
      </c>
      <c r="B818" s="130" t="s">
        <v>118</v>
      </c>
      <c r="C818" s="130" t="s">
        <v>10</v>
      </c>
      <c r="D818" s="130" t="s">
        <v>2</v>
      </c>
      <c r="E818" s="130" t="s">
        <v>66</v>
      </c>
      <c r="F818" s="131">
        <f>Приложение_6!F228</f>
        <v>142387</v>
      </c>
      <c r="G818" s="131"/>
      <c r="I818" s="146">
        <v>142387</v>
      </c>
      <c r="L818" s="146">
        <f t="shared" si="36"/>
        <v>0</v>
      </c>
      <c r="M818" s="146">
        <f t="shared" si="37"/>
        <v>0</v>
      </c>
    </row>
    <row r="819" spans="1:13" ht="110.25" customHeight="1" outlineLevel="1">
      <c r="A819" s="136" t="s">
        <v>631</v>
      </c>
      <c r="B819" s="137" t="s">
        <v>119</v>
      </c>
      <c r="C819" s="137" t="s">
        <v>1</v>
      </c>
      <c r="D819" s="137" t="s">
        <v>3</v>
      </c>
      <c r="E819" s="137" t="s">
        <v>3</v>
      </c>
      <c r="F819" s="138">
        <f>F820+F831+F835+F841+F847</f>
        <v>27396965.49</v>
      </c>
      <c r="G819" s="138"/>
      <c r="I819" s="146">
        <v>27264965.49</v>
      </c>
      <c r="L819" s="146">
        <f t="shared" si="36"/>
        <v>-132000</v>
      </c>
      <c r="M819" s="146">
        <f t="shared" si="37"/>
        <v>0</v>
      </c>
    </row>
    <row r="820" spans="1:13" ht="159.75" customHeight="1" outlineLevel="2">
      <c r="A820" s="129" t="s">
        <v>520</v>
      </c>
      <c r="B820" s="130" t="s">
        <v>120</v>
      </c>
      <c r="C820" s="130" t="s">
        <v>1</v>
      </c>
      <c r="D820" s="130" t="s">
        <v>3</v>
      </c>
      <c r="E820" s="130" t="s">
        <v>3</v>
      </c>
      <c r="F820" s="131">
        <f>F821+F828</f>
        <v>19184396.09</v>
      </c>
      <c r="G820" s="131"/>
      <c r="I820" s="146">
        <v>19184396.09</v>
      </c>
      <c r="L820" s="146">
        <f t="shared" si="36"/>
        <v>0</v>
      </c>
      <c r="M820" s="146">
        <f t="shared" si="37"/>
        <v>0</v>
      </c>
    </row>
    <row r="821" spans="1:13" ht="126" outlineLevel="3">
      <c r="A821" s="129" t="s">
        <v>446</v>
      </c>
      <c r="B821" s="130" t="s">
        <v>121</v>
      </c>
      <c r="C821" s="130" t="s">
        <v>1</v>
      </c>
      <c r="D821" s="130" t="s">
        <v>3</v>
      </c>
      <c r="E821" s="130" t="s">
        <v>3</v>
      </c>
      <c r="F821" s="131">
        <f>F822+F824+F826</f>
        <v>18739090.51</v>
      </c>
      <c r="G821" s="131"/>
      <c r="I821" s="146">
        <v>18739090.51</v>
      </c>
      <c r="L821" s="146">
        <f t="shared" si="36"/>
        <v>0</v>
      </c>
      <c r="M821" s="146">
        <f t="shared" si="37"/>
        <v>0</v>
      </c>
    </row>
    <row r="822" spans="1:13" ht="141.75" outlineLevel="4">
      <c r="A822" s="129" t="s">
        <v>1216</v>
      </c>
      <c r="B822" s="130" t="s">
        <v>121</v>
      </c>
      <c r="C822" s="130" t="s">
        <v>10</v>
      </c>
      <c r="D822" s="130" t="s">
        <v>3</v>
      </c>
      <c r="E822" s="130" t="s">
        <v>3</v>
      </c>
      <c r="F822" s="131">
        <f>F823</f>
        <v>17709740.98</v>
      </c>
      <c r="G822" s="131"/>
      <c r="I822" s="146">
        <v>17709740.98</v>
      </c>
      <c r="L822" s="146">
        <f t="shared" si="36"/>
        <v>0</v>
      </c>
      <c r="M822" s="146">
        <f t="shared" si="37"/>
        <v>0</v>
      </c>
    </row>
    <row r="823" spans="1:13" ht="31.5" outlineLevel="5">
      <c r="A823" s="129" t="s">
        <v>672</v>
      </c>
      <c r="B823" s="130" t="s">
        <v>121</v>
      </c>
      <c r="C823" s="130" t="s">
        <v>10</v>
      </c>
      <c r="D823" s="130" t="s">
        <v>2</v>
      </c>
      <c r="E823" s="130" t="s">
        <v>66</v>
      </c>
      <c r="F823" s="131">
        <f>Приложение_6!F232</f>
        <v>17709740.98</v>
      </c>
      <c r="G823" s="131"/>
      <c r="I823" s="146">
        <v>17709740.98</v>
      </c>
      <c r="L823" s="146">
        <f t="shared" si="36"/>
        <v>0</v>
      </c>
      <c r="M823" s="146">
        <f t="shared" si="37"/>
        <v>0</v>
      </c>
    </row>
    <row r="824" spans="1:13" ht="63" outlineLevel="4">
      <c r="A824" s="129" t="s">
        <v>697</v>
      </c>
      <c r="B824" s="130" t="s">
        <v>121</v>
      </c>
      <c r="C824" s="130" t="s">
        <v>17</v>
      </c>
      <c r="D824" s="130" t="s">
        <v>3</v>
      </c>
      <c r="E824" s="130" t="s">
        <v>3</v>
      </c>
      <c r="F824" s="131">
        <f>F825</f>
        <v>1026549.53</v>
      </c>
      <c r="G824" s="131"/>
      <c r="I824" s="146">
        <v>1029349.53</v>
      </c>
      <c r="L824" s="146">
        <f t="shared" si="36"/>
        <v>2800</v>
      </c>
      <c r="M824" s="146">
        <f t="shared" si="37"/>
        <v>0</v>
      </c>
    </row>
    <row r="825" spans="1:13" ht="31.5" outlineLevel="5">
      <c r="A825" s="129" t="s">
        <v>672</v>
      </c>
      <c r="B825" s="130" t="s">
        <v>121</v>
      </c>
      <c r="C825" s="130" t="s">
        <v>17</v>
      </c>
      <c r="D825" s="130" t="s">
        <v>2</v>
      </c>
      <c r="E825" s="130" t="s">
        <v>66</v>
      </c>
      <c r="F825" s="131">
        <f>Приложение_6!F233</f>
        <v>1026549.53</v>
      </c>
      <c r="G825" s="131"/>
      <c r="I825" s="146">
        <v>1029349.53</v>
      </c>
      <c r="L825" s="146">
        <f t="shared" si="36"/>
        <v>2800</v>
      </c>
      <c r="M825" s="146">
        <f t="shared" si="37"/>
        <v>0</v>
      </c>
    </row>
    <row r="826" spans="1:13" ht="31.5" outlineLevel="5">
      <c r="A826" s="19" t="s">
        <v>699</v>
      </c>
      <c r="B826" s="130" t="s">
        <v>121</v>
      </c>
      <c r="C826" s="130" t="s">
        <v>65</v>
      </c>
      <c r="D826" s="130" t="s">
        <v>3</v>
      </c>
      <c r="E826" s="130" t="s">
        <v>3</v>
      </c>
      <c r="F826" s="131">
        <f>F827</f>
        <v>2800</v>
      </c>
      <c r="G826" s="131"/>
      <c r="I826" s="146"/>
      <c r="L826" s="146"/>
      <c r="M826" s="146"/>
    </row>
    <row r="827" spans="1:13" ht="31.5" outlineLevel="5">
      <c r="A827" s="129" t="s">
        <v>672</v>
      </c>
      <c r="B827" s="130" t="s">
        <v>121</v>
      </c>
      <c r="C827" s="130" t="s">
        <v>65</v>
      </c>
      <c r="D827" s="130" t="s">
        <v>2</v>
      </c>
      <c r="E827" s="130" t="s">
        <v>66</v>
      </c>
      <c r="F827" s="131">
        <f>Приложение_6!F234</f>
        <v>2800</v>
      </c>
      <c r="G827" s="131"/>
      <c r="I827" s="146"/>
      <c r="L827" s="146"/>
      <c r="M827" s="146"/>
    </row>
    <row r="828" spans="1:13" ht="126" outlineLevel="3">
      <c r="A828" s="129" t="s">
        <v>435</v>
      </c>
      <c r="B828" s="130" t="s">
        <v>122</v>
      </c>
      <c r="C828" s="130" t="s">
        <v>1</v>
      </c>
      <c r="D828" s="130" t="s">
        <v>3</v>
      </c>
      <c r="E828" s="130" t="s">
        <v>3</v>
      </c>
      <c r="F828" s="131">
        <f>F829</f>
        <v>445305.58</v>
      </c>
      <c r="G828" s="131"/>
      <c r="I828" s="146">
        <v>445305.58</v>
      </c>
      <c r="L828" s="146">
        <f aca="true" t="shared" si="38" ref="L828:L893">I828-F828</f>
        <v>0</v>
      </c>
      <c r="M828" s="146">
        <f aca="true" t="shared" si="39" ref="M828:M893">J828-G828</f>
        <v>0</v>
      </c>
    </row>
    <row r="829" spans="1:13" ht="141.75" outlineLevel="4">
      <c r="A829" s="129" t="s">
        <v>1216</v>
      </c>
      <c r="B829" s="130" t="s">
        <v>122</v>
      </c>
      <c r="C829" s="130" t="s">
        <v>10</v>
      </c>
      <c r="D829" s="130" t="s">
        <v>3</v>
      </c>
      <c r="E829" s="130" t="s">
        <v>3</v>
      </c>
      <c r="F829" s="131">
        <f>F830</f>
        <v>445305.58</v>
      </c>
      <c r="G829" s="131"/>
      <c r="I829" s="146">
        <v>445305.58</v>
      </c>
      <c r="L829" s="146">
        <f t="shared" si="38"/>
        <v>0</v>
      </c>
      <c r="M829" s="146">
        <f t="shared" si="39"/>
        <v>0</v>
      </c>
    </row>
    <row r="830" spans="1:13" ht="31.5" outlineLevel="5">
      <c r="A830" s="129" t="s">
        <v>672</v>
      </c>
      <c r="B830" s="130" t="s">
        <v>122</v>
      </c>
      <c r="C830" s="130" t="s">
        <v>10</v>
      </c>
      <c r="D830" s="130" t="s">
        <v>2</v>
      </c>
      <c r="E830" s="130" t="s">
        <v>66</v>
      </c>
      <c r="F830" s="131">
        <f>Приложение_6!F236</f>
        <v>445305.58</v>
      </c>
      <c r="G830" s="131"/>
      <c r="I830" s="146">
        <v>445305.58</v>
      </c>
      <c r="L830" s="146">
        <f t="shared" si="38"/>
        <v>0</v>
      </c>
      <c r="M830" s="146">
        <f t="shared" si="39"/>
        <v>0</v>
      </c>
    </row>
    <row r="831" spans="1:13" ht="94.5" outlineLevel="2">
      <c r="A831" s="129" t="s">
        <v>521</v>
      </c>
      <c r="B831" s="130" t="s">
        <v>123</v>
      </c>
      <c r="C831" s="130" t="s">
        <v>1</v>
      </c>
      <c r="D831" s="130" t="s">
        <v>3</v>
      </c>
      <c r="E831" s="130" t="s">
        <v>3</v>
      </c>
      <c r="F831" s="131">
        <f>F832</f>
        <v>35908</v>
      </c>
      <c r="G831" s="131"/>
      <c r="I831" s="146">
        <v>35908</v>
      </c>
      <c r="L831" s="146">
        <f t="shared" si="38"/>
        <v>0</v>
      </c>
      <c r="M831" s="146">
        <f t="shared" si="39"/>
        <v>0</v>
      </c>
    </row>
    <row r="832" spans="1:13" ht="126" outlineLevel="3">
      <c r="A832" s="129" t="s">
        <v>446</v>
      </c>
      <c r="B832" s="130" t="s">
        <v>124</v>
      </c>
      <c r="C832" s="130" t="s">
        <v>1</v>
      </c>
      <c r="D832" s="130" t="s">
        <v>3</v>
      </c>
      <c r="E832" s="130" t="s">
        <v>3</v>
      </c>
      <c r="F832" s="131">
        <f>F833</f>
        <v>35908</v>
      </c>
      <c r="G832" s="131"/>
      <c r="I832" s="146">
        <v>35908</v>
      </c>
      <c r="L832" s="146">
        <f t="shared" si="38"/>
        <v>0</v>
      </c>
      <c r="M832" s="146">
        <f t="shared" si="39"/>
        <v>0</v>
      </c>
    </row>
    <row r="833" spans="1:13" ht="63" outlineLevel="4">
      <c r="A833" s="129" t="s">
        <v>697</v>
      </c>
      <c r="B833" s="130" t="s">
        <v>124</v>
      </c>
      <c r="C833" s="130" t="s">
        <v>17</v>
      </c>
      <c r="D833" s="130" t="s">
        <v>3</v>
      </c>
      <c r="E833" s="130" t="s">
        <v>3</v>
      </c>
      <c r="F833" s="131">
        <f>F834</f>
        <v>35908</v>
      </c>
      <c r="G833" s="131"/>
      <c r="I833" s="146">
        <v>35908</v>
      </c>
      <c r="L833" s="146">
        <f t="shared" si="38"/>
        <v>0</v>
      </c>
      <c r="M833" s="146">
        <f t="shared" si="39"/>
        <v>0</v>
      </c>
    </row>
    <row r="834" spans="1:13" ht="31.5" outlineLevel="5">
      <c r="A834" s="129" t="s">
        <v>672</v>
      </c>
      <c r="B834" s="130" t="s">
        <v>124</v>
      </c>
      <c r="C834" s="130" t="s">
        <v>17</v>
      </c>
      <c r="D834" s="130" t="s">
        <v>2</v>
      </c>
      <c r="E834" s="130" t="s">
        <v>66</v>
      </c>
      <c r="F834" s="131">
        <f>Приложение_6!F239</f>
        <v>35908</v>
      </c>
      <c r="G834" s="131"/>
      <c r="I834" s="146">
        <v>35908</v>
      </c>
      <c r="L834" s="146">
        <f t="shared" si="38"/>
        <v>0</v>
      </c>
      <c r="M834" s="146">
        <f t="shared" si="39"/>
        <v>0</v>
      </c>
    </row>
    <row r="835" spans="1:13" ht="78.75" outlineLevel="2">
      <c r="A835" s="129" t="s">
        <v>522</v>
      </c>
      <c r="B835" s="130" t="s">
        <v>125</v>
      </c>
      <c r="C835" s="130" t="s">
        <v>1</v>
      </c>
      <c r="D835" s="130" t="s">
        <v>3</v>
      </c>
      <c r="E835" s="130" t="s">
        <v>3</v>
      </c>
      <c r="F835" s="131">
        <f>F836</f>
        <v>5588721.359999999</v>
      </c>
      <c r="G835" s="131"/>
      <c r="I835" s="146">
        <v>5588721.36</v>
      </c>
      <c r="L835" s="146">
        <f t="shared" si="38"/>
        <v>0</v>
      </c>
      <c r="M835" s="146">
        <f t="shared" si="39"/>
        <v>0</v>
      </c>
    </row>
    <row r="836" spans="1:13" ht="126" outlineLevel="3">
      <c r="A836" s="129" t="s">
        <v>446</v>
      </c>
      <c r="B836" s="130" t="s">
        <v>126</v>
      </c>
      <c r="C836" s="130" t="s">
        <v>1</v>
      </c>
      <c r="D836" s="130" t="s">
        <v>3</v>
      </c>
      <c r="E836" s="130" t="s">
        <v>3</v>
      </c>
      <c r="F836" s="131">
        <f>F837+F839</f>
        <v>5588721.359999999</v>
      </c>
      <c r="G836" s="131"/>
      <c r="I836" s="146">
        <v>5588721.36</v>
      </c>
      <c r="L836" s="146">
        <f t="shared" si="38"/>
        <v>0</v>
      </c>
      <c r="M836" s="146">
        <f t="shared" si="39"/>
        <v>0</v>
      </c>
    </row>
    <row r="837" spans="1:13" ht="141.75" outlineLevel="4">
      <c r="A837" s="129" t="s">
        <v>1216</v>
      </c>
      <c r="B837" s="130" t="s">
        <v>126</v>
      </c>
      <c r="C837" s="130" t="s">
        <v>10</v>
      </c>
      <c r="D837" s="130" t="s">
        <v>3</v>
      </c>
      <c r="E837" s="130" t="s">
        <v>3</v>
      </c>
      <c r="F837" s="131">
        <f>F838</f>
        <v>5040338.6</v>
      </c>
      <c r="G837" s="131"/>
      <c r="I837" s="146">
        <v>5040338.6</v>
      </c>
      <c r="L837" s="146">
        <f t="shared" si="38"/>
        <v>0</v>
      </c>
      <c r="M837" s="146">
        <f t="shared" si="39"/>
        <v>0</v>
      </c>
    </row>
    <row r="838" spans="1:13" ht="31.5" outlineLevel="5">
      <c r="A838" s="129" t="s">
        <v>672</v>
      </c>
      <c r="B838" s="130" t="s">
        <v>126</v>
      </c>
      <c r="C838" s="130" t="s">
        <v>10</v>
      </c>
      <c r="D838" s="130" t="s">
        <v>2</v>
      </c>
      <c r="E838" s="130" t="s">
        <v>66</v>
      </c>
      <c r="F838" s="131">
        <f>Приложение_6!F242</f>
        <v>5040338.6</v>
      </c>
      <c r="G838" s="131"/>
      <c r="I838" s="146">
        <v>5040338.6</v>
      </c>
      <c r="L838" s="146">
        <f t="shared" si="38"/>
        <v>0</v>
      </c>
      <c r="M838" s="146">
        <f t="shared" si="39"/>
        <v>0</v>
      </c>
    </row>
    <row r="839" spans="1:13" ht="63" outlineLevel="4">
      <c r="A839" s="129" t="s">
        <v>697</v>
      </c>
      <c r="B839" s="130" t="s">
        <v>126</v>
      </c>
      <c r="C839" s="130" t="s">
        <v>17</v>
      </c>
      <c r="D839" s="130" t="s">
        <v>3</v>
      </c>
      <c r="E839" s="130" t="s">
        <v>3</v>
      </c>
      <c r="F839" s="131">
        <f>F840</f>
        <v>548382.76</v>
      </c>
      <c r="G839" s="131"/>
      <c r="I839" s="146">
        <v>548382.76</v>
      </c>
      <c r="L839" s="146">
        <f t="shared" si="38"/>
        <v>0</v>
      </c>
      <c r="M839" s="146">
        <f t="shared" si="39"/>
        <v>0</v>
      </c>
    </row>
    <row r="840" spans="1:13" ht="31.5" outlineLevel="5">
      <c r="A840" s="129" t="s">
        <v>672</v>
      </c>
      <c r="B840" s="130" t="s">
        <v>126</v>
      </c>
      <c r="C840" s="130" t="s">
        <v>17</v>
      </c>
      <c r="D840" s="130" t="s">
        <v>2</v>
      </c>
      <c r="E840" s="130" t="s">
        <v>66</v>
      </c>
      <c r="F840" s="131">
        <f>Приложение_6!F243</f>
        <v>548382.76</v>
      </c>
      <c r="G840" s="131"/>
      <c r="I840" s="146">
        <v>548382.76</v>
      </c>
      <c r="L840" s="146">
        <f t="shared" si="38"/>
        <v>0</v>
      </c>
      <c r="M840" s="146">
        <f t="shared" si="39"/>
        <v>0</v>
      </c>
    </row>
    <row r="841" spans="1:13" ht="94.5" customHeight="1" outlineLevel="2">
      <c r="A841" s="129" t="s">
        <v>523</v>
      </c>
      <c r="B841" s="130" t="s">
        <v>127</v>
      </c>
      <c r="C841" s="130" t="s">
        <v>1</v>
      </c>
      <c r="D841" s="130" t="s">
        <v>3</v>
      </c>
      <c r="E841" s="130" t="s">
        <v>3</v>
      </c>
      <c r="F841" s="131">
        <f>F842</f>
        <v>472380</v>
      </c>
      <c r="G841" s="131"/>
      <c r="I841" s="146">
        <v>340380</v>
      </c>
      <c r="L841" s="146">
        <f t="shared" si="38"/>
        <v>-132000</v>
      </c>
      <c r="M841" s="146">
        <f t="shared" si="39"/>
        <v>0</v>
      </c>
    </row>
    <row r="842" spans="1:13" ht="31.5" customHeight="1" outlineLevel="3">
      <c r="A842" s="129" t="s">
        <v>444</v>
      </c>
      <c r="B842" s="130" t="s">
        <v>128</v>
      </c>
      <c r="C842" s="130" t="s">
        <v>1</v>
      </c>
      <c r="D842" s="130" t="s">
        <v>3</v>
      </c>
      <c r="E842" s="130" t="s">
        <v>3</v>
      </c>
      <c r="F842" s="131">
        <f>F843+F845</f>
        <v>472380</v>
      </c>
      <c r="G842" s="131"/>
      <c r="I842" s="146">
        <v>340380</v>
      </c>
      <c r="L842" s="146">
        <f t="shared" si="38"/>
        <v>-132000</v>
      </c>
      <c r="M842" s="146">
        <f t="shared" si="39"/>
        <v>0</v>
      </c>
    </row>
    <row r="843" spans="1:13" ht="31.5" outlineLevel="4">
      <c r="A843" s="129" t="s">
        <v>698</v>
      </c>
      <c r="B843" s="130" t="s">
        <v>128</v>
      </c>
      <c r="C843" s="130" t="s">
        <v>47</v>
      </c>
      <c r="D843" s="130" t="s">
        <v>3</v>
      </c>
      <c r="E843" s="130" t="s">
        <v>3</v>
      </c>
      <c r="F843" s="131">
        <f>F844</f>
        <v>340380</v>
      </c>
      <c r="G843" s="131"/>
      <c r="I843" s="146">
        <v>340380</v>
      </c>
      <c r="L843" s="146">
        <f t="shared" si="38"/>
        <v>0</v>
      </c>
      <c r="M843" s="146">
        <f t="shared" si="39"/>
        <v>0</v>
      </c>
    </row>
    <row r="844" spans="1:13" ht="31.5" outlineLevel="5">
      <c r="A844" s="129" t="s">
        <v>672</v>
      </c>
      <c r="B844" s="130" t="s">
        <v>128</v>
      </c>
      <c r="C844" s="130" t="s">
        <v>47</v>
      </c>
      <c r="D844" s="130" t="s">
        <v>2</v>
      </c>
      <c r="E844" s="130" t="s">
        <v>66</v>
      </c>
      <c r="F844" s="131">
        <f>Приложение_6!F246</f>
        <v>340380</v>
      </c>
      <c r="G844" s="131"/>
      <c r="I844" s="146">
        <v>340380</v>
      </c>
      <c r="L844" s="146">
        <f t="shared" si="38"/>
        <v>0</v>
      </c>
      <c r="M844" s="146">
        <f t="shared" si="39"/>
        <v>0</v>
      </c>
    </row>
    <row r="845" spans="1:13" ht="31.5" outlineLevel="5">
      <c r="A845" s="19" t="s">
        <v>699</v>
      </c>
      <c r="B845" s="130" t="s">
        <v>128</v>
      </c>
      <c r="C845" s="130" t="s">
        <v>65</v>
      </c>
      <c r="D845" s="130" t="s">
        <v>3</v>
      </c>
      <c r="E845" s="130" t="s">
        <v>3</v>
      </c>
      <c r="F845" s="131">
        <f>F846</f>
        <v>132000</v>
      </c>
      <c r="G845" s="131"/>
      <c r="I845" s="146"/>
      <c r="L845" s="146"/>
      <c r="M845" s="146"/>
    </row>
    <row r="846" spans="1:13" ht="31.5" outlineLevel="5">
      <c r="A846" s="129" t="s">
        <v>672</v>
      </c>
      <c r="B846" s="130" t="s">
        <v>128</v>
      </c>
      <c r="C846" s="130" t="s">
        <v>65</v>
      </c>
      <c r="D846" s="130" t="s">
        <v>2</v>
      </c>
      <c r="E846" s="130" t="s">
        <v>66</v>
      </c>
      <c r="F846" s="131">
        <f>Приложение_6!F247</f>
        <v>132000</v>
      </c>
      <c r="G846" s="131"/>
      <c r="I846" s="146"/>
      <c r="L846" s="146"/>
      <c r="M846" s="146"/>
    </row>
    <row r="847" spans="1:13" ht="110.25" outlineLevel="2">
      <c r="A847" s="129" t="s">
        <v>524</v>
      </c>
      <c r="B847" s="130" t="s">
        <v>129</v>
      </c>
      <c r="C847" s="130" t="s">
        <v>1</v>
      </c>
      <c r="D847" s="130" t="s">
        <v>3</v>
      </c>
      <c r="E847" s="130" t="s">
        <v>3</v>
      </c>
      <c r="F847" s="131">
        <f>F848</f>
        <v>2115560.04</v>
      </c>
      <c r="G847" s="131"/>
      <c r="I847" s="146">
        <v>2115560.04</v>
      </c>
      <c r="L847" s="146">
        <f t="shared" si="38"/>
        <v>0</v>
      </c>
      <c r="M847" s="146">
        <f t="shared" si="39"/>
        <v>0</v>
      </c>
    </row>
    <row r="848" spans="1:13" ht="126" outlineLevel="3">
      <c r="A848" s="129" t="s">
        <v>446</v>
      </c>
      <c r="B848" s="130" t="s">
        <v>130</v>
      </c>
      <c r="C848" s="130" t="s">
        <v>1</v>
      </c>
      <c r="D848" s="130" t="s">
        <v>3</v>
      </c>
      <c r="E848" s="130" t="s">
        <v>3</v>
      </c>
      <c r="F848" s="131">
        <f>F849</f>
        <v>2115560.04</v>
      </c>
      <c r="G848" s="131"/>
      <c r="I848" s="146">
        <v>2115560.04</v>
      </c>
      <c r="L848" s="146">
        <f t="shared" si="38"/>
        <v>0</v>
      </c>
      <c r="M848" s="146">
        <f t="shared" si="39"/>
        <v>0</v>
      </c>
    </row>
    <row r="849" spans="1:13" ht="141.75" outlineLevel="4">
      <c r="A849" s="129" t="s">
        <v>1216</v>
      </c>
      <c r="B849" s="130" t="s">
        <v>130</v>
      </c>
      <c r="C849" s="130" t="s">
        <v>10</v>
      </c>
      <c r="D849" s="130" t="s">
        <v>3</v>
      </c>
      <c r="E849" s="130" t="s">
        <v>3</v>
      </c>
      <c r="F849" s="131">
        <f>F850</f>
        <v>2115560.04</v>
      </c>
      <c r="G849" s="131"/>
      <c r="I849" s="146">
        <v>2115560.04</v>
      </c>
      <c r="L849" s="146">
        <f t="shared" si="38"/>
        <v>0</v>
      </c>
      <c r="M849" s="146">
        <f t="shared" si="39"/>
        <v>0</v>
      </c>
    </row>
    <row r="850" spans="1:13" ht="31.5" outlineLevel="5">
      <c r="A850" s="129" t="s">
        <v>672</v>
      </c>
      <c r="B850" s="130" t="s">
        <v>130</v>
      </c>
      <c r="C850" s="130" t="s">
        <v>10</v>
      </c>
      <c r="D850" s="130" t="s">
        <v>2</v>
      </c>
      <c r="E850" s="130" t="s">
        <v>66</v>
      </c>
      <c r="F850" s="131">
        <f>Приложение_6!F250</f>
        <v>2115560.04</v>
      </c>
      <c r="G850" s="131"/>
      <c r="I850" s="146">
        <v>2115560.04</v>
      </c>
      <c r="L850" s="146">
        <f t="shared" si="38"/>
        <v>0</v>
      </c>
      <c r="M850" s="146">
        <f t="shared" si="39"/>
        <v>0</v>
      </c>
    </row>
    <row r="851" spans="1:13" ht="63" outlineLevel="1">
      <c r="A851" s="136" t="s">
        <v>632</v>
      </c>
      <c r="B851" s="137" t="s">
        <v>131</v>
      </c>
      <c r="C851" s="137" t="s">
        <v>1</v>
      </c>
      <c r="D851" s="137" t="s">
        <v>3</v>
      </c>
      <c r="E851" s="137" t="s">
        <v>3</v>
      </c>
      <c r="F851" s="138">
        <f>F852+F863+F874</f>
        <v>33432368.650000002</v>
      </c>
      <c r="G851" s="138"/>
      <c r="I851" s="146">
        <v>33446282.56</v>
      </c>
      <c r="L851" s="146">
        <f t="shared" si="38"/>
        <v>13913.909999996424</v>
      </c>
      <c r="M851" s="146">
        <f t="shared" si="39"/>
        <v>0</v>
      </c>
    </row>
    <row r="852" spans="1:13" ht="47.25" outlineLevel="2">
      <c r="A852" s="129" t="s">
        <v>525</v>
      </c>
      <c r="B852" s="130" t="s">
        <v>132</v>
      </c>
      <c r="C852" s="130" t="s">
        <v>1</v>
      </c>
      <c r="D852" s="130" t="s">
        <v>3</v>
      </c>
      <c r="E852" s="130" t="s">
        <v>3</v>
      </c>
      <c r="F852" s="131">
        <f>F853+F860</f>
        <v>9775521.4</v>
      </c>
      <c r="G852" s="131"/>
      <c r="I852" s="146">
        <v>9775521.4</v>
      </c>
      <c r="L852" s="146">
        <f t="shared" si="38"/>
        <v>0</v>
      </c>
      <c r="M852" s="146">
        <f t="shared" si="39"/>
        <v>0</v>
      </c>
    </row>
    <row r="853" spans="1:13" ht="126" outlineLevel="3">
      <c r="A853" s="129" t="s">
        <v>446</v>
      </c>
      <c r="B853" s="130" t="s">
        <v>133</v>
      </c>
      <c r="C853" s="130" t="s">
        <v>1</v>
      </c>
      <c r="D853" s="130" t="s">
        <v>3</v>
      </c>
      <c r="E853" s="130" t="s">
        <v>3</v>
      </c>
      <c r="F853" s="131">
        <f>F854+F856+F858</f>
        <v>9693021.4</v>
      </c>
      <c r="G853" s="131"/>
      <c r="I853" s="146">
        <v>9693021.4</v>
      </c>
      <c r="L853" s="146">
        <f t="shared" si="38"/>
        <v>0</v>
      </c>
      <c r="M853" s="146">
        <f t="shared" si="39"/>
        <v>0</v>
      </c>
    </row>
    <row r="854" spans="1:13" ht="141.75" outlineLevel="4">
      <c r="A854" s="129" t="s">
        <v>1216</v>
      </c>
      <c r="B854" s="130" t="s">
        <v>133</v>
      </c>
      <c r="C854" s="130" t="s">
        <v>10</v>
      </c>
      <c r="D854" s="130" t="s">
        <v>3</v>
      </c>
      <c r="E854" s="130" t="s">
        <v>3</v>
      </c>
      <c r="F854" s="131">
        <f>F855</f>
        <v>7012313.76</v>
      </c>
      <c r="G854" s="131"/>
      <c r="I854" s="146">
        <v>7012313.76</v>
      </c>
      <c r="L854" s="146">
        <f t="shared" si="38"/>
        <v>0</v>
      </c>
      <c r="M854" s="146">
        <f t="shared" si="39"/>
        <v>0</v>
      </c>
    </row>
    <row r="855" spans="1:13" ht="31.5" outlineLevel="5">
      <c r="A855" s="129" t="s">
        <v>672</v>
      </c>
      <c r="B855" s="130" t="s">
        <v>133</v>
      </c>
      <c r="C855" s="130" t="s">
        <v>10</v>
      </c>
      <c r="D855" s="130" t="s">
        <v>2</v>
      </c>
      <c r="E855" s="130" t="s">
        <v>66</v>
      </c>
      <c r="F855" s="131">
        <f>Приложение_6!F254</f>
        <v>7012313.76</v>
      </c>
      <c r="G855" s="131"/>
      <c r="I855" s="146">
        <v>7012313.76</v>
      </c>
      <c r="L855" s="146">
        <f t="shared" si="38"/>
        <v>0</v>
      </c>
      <c r="M855" s="146">
        <f t="shared" si="39"/>
        <v>0</v>
      </c>
    </row>
    <row r="856" spans="1:13" ht="63" outlineLevel="4">
      <c r="A856" s="129" t="s">
        <v>697</v>
      </c>
      <c r="B856" s="130" t="s">
        <v>133</v>
      </c>
      <c r="C856" s="130" t="s">
        <v>17</v>
      </c>
      <c r="D856" s="130" t="s">
        <v>3</v>
      </c>
      <c r="E856" s="130" t="s">
        <v>3</v>
      </c>
      <c r="F856" s="131">
        <f>F857</f>
        <v>2636908.64</v>
      </c>
      <c r="G856" s="131"/>
      <c r="I856" s="146">
        <v>2636908.64</v>
      </c>
      <c r="L856" s="146">
        <f t="shared" si="38"/>
        <v>0</v>
      </c>
      <c r="M856" s="146">
        <f t="shared" si="39"/>
        <v>0</v>
      </c>
    </row>
    <row r="857" spans="1:13" ht="31.5" outlineLevel="5">
      <c r="A857" s="129" t="s">
        <v>672</v>
      </c>
      <c r="B857" s="130" t="s">
        <v>133</v>
      </c>
      <c r="C857" s="130" t="s">
        <v>17</v>
      </c>
      <c r="D857" s="130" t="s">
        <v>2</v>
      </c>
      <c r="E857" s="130" t="s">
        <v>66</v>
      </c>
      <c r="F857" s="131">
        <f>Приложение_6!F255</f>
        <v>2636908.64</v>
      </c>
      <c r="G857" s="131"/>
      <c r="I857" s="146">
        <v>2636908.64</v>
      </c>
      <c r="L857" s="146">
        <f t="shared" si="38"/>
        <v>0</v>
      </c>
      <c r="M857" s="146">
        <f t="shared" si="39"/>
        <v>0</v>
      </c>
    </row>
    <row r="858" spans="1:13" ht="31.5" outlineLevel="4">
      <c r="A858" s="129" t="s">
        <v>699</v>
      </c>
      <c r="B858" s="130" t="s">
        <v>133</v>
      </c>
      <c r="C858" s="130" t="s">
        <v>65</v>
      </c>
      <c r="D858" s="130" t="s">
        <v>3</v>
      </c>
      <c r="E858" s="130" t="s">
        <v>3</v>
      </c>
      <c r="F858" s="131">
        <f>F859</f>
        <v>43799</v>
      </c>
      <c r="G858" s="131"/>
      <c r="I858" s="146">
        <v>43799</v>
      </c>
      <c r="L858" s="146">
        <f t="shared" si="38"/>
        <v>0</v>
      </c>
      <c r="M858" s="146">
        <f t="shared" si="39"/>
        <v>0</v>
      </c>
    </row>
    <row r="859" spans="1:13" ht="31.5" outlineLevel="5">
      <c r="A859" s="129" t="s">
        <v>672</v>
      </c>
      <c r="B859" s="130" t="s">
        <v>133</v>
      </c>
      <c r="C859" s="130" t="s">
        <v>65</v>
      </c>
      <c r="D859" s="130" t="s">
        <v>2</v>
      </c>
      <c r="E859" s="130" t="s">
        <v>66</v>
      </c>
      <c r="F859" s="131">
        <f>Приложение_6!F256</f>
        <v>43799</v>
      </c>
      <c r="G859" s="131"/>
      <c r="I859" s="146">
        <v>43799</v>
      </c>
      <c r="L859" s="146">
        <f t="shared" si="38"/>
        <v>0</v>
      </c>
      <c r="M859" s="146">
        <f t="shared" si="39"/>
        <v>0</v>
      </c>
    </row>
    <row r="860" spans="1:13" ht="126" outlineLevel="3">
      <c r="A860" s="129" t="s">
        <v>435</v>
      </c>
      <c r="B860" s="130" t="s">
        <v>134</v>
      </c>
      <c r="C860" s="130" t="s">
        <v>1</v>
      </c>
      <c r="D860" s="130" t="s">
        <v>3</v>
      </c>
      <c r="E860" s="130" t="s">
        <v>3</v>
      </c>
      <c r="F860" s="131">
        <f>F861</f>
        <v>82500</v>
      </c>
      <c r="G860" s="131"/>
      <c r="I860" s="146">
        <v>82500</v>
      </c>
      <c r="L860" s="146">
        <f t="shared" si="38"/>
        <v>0</v>
      </c>
      <c r="M860" s="146">
        <f t="shared" si="39"/>
        <v>0</v>
      </c>
    </row>
    <row r="861" spans="1:13" ht="141.75" outlineLevel="4">
      <c r="A861" s="129" t="s">
        <v>1216</v>
      </c>
      <c r="B861" s="130" t="s">
        <v>134</v>
      </c>
      <c r="C861" s="130" t="s">
        <v>10</v>
      </c>
      <c r="D861" s="130" t="s">
        <v>3</v>
      </c>
      <c r="E861" s="130" t="s">
        <v>3</v>
      </c>
      <c r="F861" s="131">
        <f>F862</f>
        <v>82500</v>
      </c>
      <c r="G861" s="131"/>
      <c r="I861" s="146">
        <v>82500</v>
      </c>
      <c r="L861" s="146">
        <f t="shared" si="38"/>
        <v>0</v>
      </c>
      <c r="M861" s="146">
        <f t="shared" si="39"/>
        <v>0</v>
      </c>
    </row>
    <row r="862" spans="1:13" ht="31.5" outlineLevel="5">
      <c r="A862" s="129" t="s">
        <v>672</v>
      </c>
      <c r="B862" s="130" t="s">
        <v>134</v>
      </c>
      <c r="C862" s="130" t="s">
        <v>10</v>
      </c>
      <c r="D862" s="130" t="s">
        <v>2</v>
      </c>
      <c r="E862" s="130" t="s">
        <v>66</v>
      </c>
      <c r="F862" s="131">
        <f>Приложение_6!F258</f>
        <v>82500</v>
      </c>
      <c r="G862" s="131"/>
      <c r="I862" s="146">
        <v>82500</v>
      </c>
      <c r="L862" s="146">
        <f t="shared" si="38"/>
        <v>0</v>
      </c>
      <c r="M862" s="146">
        <f t="shared" si="39"/>
        <v>0</v>
      </c>
    </row>
    <row r="863" spans="1:13" ht="94.5" outlineLevel="2">
      <c r="A863" s="129" t="s">
        <v>526</v>
      </c>
      <c r="B863" s="130" t="s">
        <v>135</v>
      </c>
      <c r="C863" s="130" t="s">
        <v>1</v>
      </c>
      <c r="D863" s="130" t="s">
        <v>3</v>
      </c>
      <c r="E863" s="130" t="s">
        <v>3</v>
      </c>
      <c r="F863" s="131">
        <f>F864+F871</f>
        <v>20503573.51</v>
      </c>
      <c r="G863" s="131"/>
      <c r="I863" s="146">
        <v>20503573.51</v>
      </c>
      <c r="L863" s="146">
        <f t="shared" si="38"/>
        <v>0</v>
      </c>
      <c r="M863" s="146">
        <f t="shared" si="39"/>
        <v>0</v>
      </c>
    </row>
    <row r="864" spans="1:13" ht="126" outlineLevel="3">
      <c r="A864" s="129" t="s">
        <v>446</v>
      </c>
      <c r="B864" s="130" t="s">
        <v>136</v>
      </c>
      <c r="C864" s="130" t="s">
        <v>1</v>
      </c>
      <c r="D864" s="130" t="s">
        <v>3</v>
      </c>
      <c r="E864" s="130" t="s">
        <v>3</v>
      </c>
      <c r="F864" s="131">
        <f>F865+F867+F869</f>
        <v>20336073.51</v>
      </c>
      <c r="G864" s="131"/>
      <c r="I864" s="146">
        <v>20336073.51</v>
      </c>
      <c r="L864" s="146">
        <f t="shared" si="38"/>
        <v>0</v>
      </c>
      <c r="M864" s="146">
        <f t="shared" si="39"/>
        <v>0</v>
      </c>
    </row>
    <row r="865" spans="1:13" ht="141.75" outlineLevel="4">
      <c r="A865" s="129" t="s">
        <v>1216</v>
      </c>
      <c r="B865" s="130" t="s">
        <v>136</v>
      </c>
      <c r="C865" s="130" t="s">
        <v>10</v>
      </c>
      <c r="D865" s="130" t="s">
        <v>3</v>
      </c>
      <c r="E865" s="130" t="s">
        <v>3</v>
      </c>
      <c r="F865" s="131">
        <f>F866</f>
        <v>11607347.55</v>
      </c>
      <c r="G865" s="131"/>
      <c r="I865" s="146">
        <v>11601322.55</v>
      </c>
      <c r="L865" s="146">
        <f t="shared" si="38"/>
        <v>-6025</v>
      </c>
      <c r="M865" s="146">
        <f t="shared" si="39"/>
        <v>0</v>
      </c>
    </row>
    <row r="866" spans="1:13" ht="31.5" outlineLevel="5">
      <c r="A866" s="129" t="s">
        <v>672</v>
      </c>
      <c r="B866" s="130" t="s">
        <v>136</v>
      </c>
      <c r="C866" s="130" t="s">
        <v>10</v>
      </c>
      <c r="D866" s="130" t="s">
        <v>2</v>
      </c>
      <c r="E866" s="130" t="s">
        <v>66</v>
      </c>
      <c r="F866" s="131">
        <f>Приложение_6!F261</f>
        <v>11607347.55</v>
      </c>
      <c r="G866" s="131"/>
      <c r="I866" s="146">
        <v>11601322.55</v>
      </c>
      <c r="L866" s="146">
        <f t="shared" si="38"/>
        <v>-6025</v>
      </c>
      <c r="M866" s="146">
        <f t="shared" si="39"/>
        <v>0</v>
      </c>
    </row>
    <row r="867" spans="1:13" ht="63" outlineLevel="4">
      <c r="A867" s="129" t="s">
        <v>697</v>
      </c>
      <c r="B867" s="130" t="s">
        <v>136</v>
      </c>
      <c r="C867" s="130" t="s">
        <v>17</v>
      </c>
      <c r="D867" s="130" t="s">
        <v>3</v>
      </c>
      <c r="E867" s="130" t="s">
        <v>3</v>
      </c>
      <c r="F867" s="131">
        <f>F868</f>
        <v>8700072.96</v>
      </c>
      <c r="G867" s="131"/>
      <c r="I867" s="146">
        <v>8706362.96</v>
      </c>
      <c r="L867" s="146">
        <f t="shared" si="38"/>
        <v>6290</v>
      </c>
      <c r="M867" s="146">
        <f t="shared" si="39"/>
        <v>0</v>
      </c>
    </row>
    <row r="868" spans="1:13" ht="31.5" outlineLevel="5">
      <c r="A868" s="129" t="s">
        <v>672</v>
      </c>
      <c r="B868" s="130" t="s">
        <v>136</v>
      </c>
      <c r="C868" s="130" t="s">
        <v>17</v>
      </c>
      <c r="D868" s="130" t="s">
        <v>2</v>
      </c>
      <c r="E868" s="130" t="s">
        <v>66</v>
      </c>
      <c r="F868" s="131">
        <f>Приложение_6!F262</f>
        <v>8700072.96</v>
      </c>
      <c r="G868" s="131"/>
      <c r="I868" s="146">
        <v>8706362.96</v>
      </c>
      <c r="L868" s="146">
        <f t="shared" si="38"/>
        <v>6290</v>
      </c>
      <c r="M868" s="146">
        <f t="shared" si="39"/>
        <v>0</v>
      </c>
    </row>
    <row r="869" spans="1:13" ht="31.5" outlineLevel="4">
      <c r="A869" s="129" t="s">
        <v>699</v>
      </c>
      <c r="B869" s="130" t="s">
        <v>136</v>
      </c>
      <c r="C869" s="130" t="s">
        <v>65</v>
      </c>
      <c r="D869" s="130" t="s">
        <v>3</v>
      </c>
      <c r="E869" s="130" t="s">
        <v>3</v>
      </c>
      <c r="F869" s="131">
        <f>F870</f>
        <v>28653</v>
      </c>
      <c r="G869" s="131"/>
      <c r="I869" s="146">
        <v>28388</v>
      </c>
      <c r="L869" s="146">
        <f t="shared" si="38"/>
        <v>-265</v>
      </c>
      <c r="M869" s="146">
        <f t="shared" si="39"/>
        <v>0</v>
      </c>
    </row>
    <row r="870" spans="1:13" ht="31.5" outlineLevel="5">
      <c r="A870" s="129" t="s">
        <v>672</v>
      </c>
      <c r="B870" s="130" t="s">
        <v>136</v>
      </c>
      <c r="C870" s="130" t="s">
        <v>65</v>
      </c>
      <c r="D870" s="130" t="s">
        <v>2</v>
      </c>
      <c r="E870" s="130" t="s">
        <v>66</v>
      </c>
      <c r="F870" s="131">
        <f>Приложение_6!F263</f>
        <v>28653</v>
      </c>
      <c r="G870" s="131"/>
      <c r="I870" s="146">
        <v>28388</v>
      </c>
      <c r="L870" s="146">
        <f t="shared" si="38"/>
        <v>-265</v>
      </c>
      <c r="M870" s="146">
        <f t="shared" si="39"/>
        <v>0</v>
      </c>
    </row>
    <row r="871" spans="1:13" ht="126" outlineLevel="3">
      <c r="A871" s="129" t="s">
        <v>435</v>
      </c>
      <c r="B871" s="130" t="s">
        <v>137</v>
      </c>
      <c r="C871" s="130" t="s">
        <v>1</v>
      </c>
      <c r="D871" s="130" t="s">
        <v>3</v>
      </c>
      <c r="E871" s="130" t="s">
        <v>3</v>
      </c>
      <c r="F871" s="131">
        <f>F872</f>
        <v>167500</v>
      </c>
      <c r="G871" s="131"/>
      <c r="I871" s="146">
        <v>167500</v>
      </c>
      <c r="L871" s="146">
        <f t="shared" si="38"/>
        <v>0</v>
      </c>
      <c r="M871" s="146">
        <f t="shared" si="39"/>
        <v>0</v>
      </c>
    </row>
    <row r="872" spans="1:13" ht="141.75" outlineLevel="4">
      <c r="A872" s="129" t="s">
        <v>1216</v>
      </c>
      <c r="B872" s="130" t="s">
        <v>137</v>
      </c>
      <c r="C872" s="130" t="s">
        <v>10</v>
      </c>
      <c r="D872" s="130" t="s">
        <v>3</v>
      </c>
      <c r="E872" s="130" t="s">
        <v>3</v>
      </c>
      <c r="F872" s="131">
        <f>F873</f>
        <v>167500</v>
      </c>
      <c r="G872" s="131"/>
      <c r="I872" s="146">
        <v>167500</v>
      </c>
      <c r="L872" s="146">
        <f t="shared" si="38"/>
        <v>0</v>
      </c>
      <c r="M872" s="146">
        <f t="shared" si="39"/>
        <v>0</v>
      </c>
    </row>
    <row r="873" spans="1:13" ht="31.5" outlineLevel="5">
      <c r="A873" s="129" t="s">
        <v>672</v>
      </c>
      <c r="B873" s="130" t="s">
        <v>137</v>
      </c>
      <c r="C873" s="130" t="s">
        <v>10</v>
      </c>
      <c r="D873" s="130" t="s">
        <v>2</v>
      </c>
      <c r="E873" s="130" t="s">
        <v>66</v>
      </c>
      <c r="F873" s="131">
        <f>Приложение_6!F265</f>
        <v>167500</v>
      </c>
      <c r="G873" s="131"/>
      <c r="I873" s="146">
        <v>167500</v>
      </c>
      <c r="L873" s="146">
        <f t="shared" si="38"/>
        <v>0</v>
      </c>
      <c r="M873" s="146">
        <f t="shared" si="39"/>
        <v>0</v>
      </c>
    </row>
    <row r="874" spans="1:13" ht="63" outlineLevel="2">
      <c r="A874" s="129" t="s">
        <v>527</v>
      </c>
      <c r="B874" s="130" t="s">
        <v>138</v>
      </c>
      <c r="C874" s="130" t="s">
        <v>1</v>
      </c>
      <c r="D874" s="130" t="s">
        <v>3</v>
      </c>
      <c r="E874" s="130" t="s">
        <v>3</v>
      </c>
      <c r="F874" s="131">
        <f>F875+F880</f>
        <v>3153273.7399999998</v>
      </c>
      <c r="G874" s="131"/>
      <c r="I874" s="146">
        <v>3167187.65</v>
      </c>
      <c r="L874" s="146">
        <f t="shared" si="38"/>
        <v>13913.910000000149</v>
      </c>
      <c r="M874" s="146">
        <f t="shared" si="39"/>
        <v>0</v>
      </c>
    </row>
    <row r="875" spans="1:13" ht="126" outlineLevel="3">
      <c r="A875" s="129" t="s">
        <v>446</v>
      </c>
      <c r="B875" s="130" t="s">
        <v>139</v>
      </c>
      <c r="C875" s="130" t="s">
        <v>1</v>
      </c>
      <c r="D875" s="130" t="s">
        <v>3</v>
      </c>
      <c r="E875" s="130" t="s">
        <v>3</v>
      </c>
      <c r="F875" s="131">
        <f>F876+F878</f>
        <v>2301094.09</v>
      </c>
      <c r="G875" s="131"/>
      <c r="I875" s="146">
        <v>2315008</v>
      </c>
      <c r="L875" s="146">
        <f t="shared" si="38"/>
        <v>13913.910000000149</v>
      </c>
      <c r="M875" s="146">
        <f t="shared" si="39"/>
        <v>0</v>
      </c>
    </row>
    <row r="876" spans="1:13" ht="141.75" outlineLevel="4">
      <c r="A876" s="129" t="s">
        <v>1216</v>
      </c>
      <c r="B876" s="130" t="s">
        <v>139</v>
      </c>
      <c r="C876" s="130" t="s">
        <v>10</v>
      </c>
      <c r="D876" s="130" t="s">
        <v>3</v>
      </c>
      <c r="E876" s="130" t="s">
        <v>3</v>
      </c>
      <c r="F876" s="131">
        <f>F877</f>
        <v>1466478</v>
      </c>
      <c r="G876" s="131"/>
      <c r="I876" s="146">
        <v>1466478</v>
      </c>
      <c r="L876" s="146">
        <f t="shared" si="38"/>
        <v>0</v>
      </c>
      <c r="M876" s="146">
        <f t="shared" si="39"/>
        <v>0</v>
      </c>
    </row>
    <row r="877" spans="1:13" ht="31.5" outlineLevel="5">
      <c r="A877" s="129" t="s">
        <v>672</v>
      </c>
      <c r="B877" s="130" t="s">
        <v>139</v>
      </c>
      <c r="C877" s="130" t="s">
        <v>10</v>
      </c>
      <c r="D877" s="130" t="s">
        <v>2</v>
      </c>
      <c r="E877" s="130" t="s">
        <v>66</v>
      </c>
      <c r="F877" s="131">
        <f>Приложение_6!F268</f>
        <v>1466478</v>
      </c>
      <c r="G877" s="131"/>
      <c r="I877" s="146">
        <v>1466478</v>
      </c>
      <c r="L877" s="146">
        <f t="shared" si="38"/>
        <v>0</v>
      </c>
      <c r="M877" s="146">
        <f t="shared" si="39"/>
        <v>0</v>
      </c>
    </row>
    <row r="878" spans="1:13" ht="63" outlineLevel="4">
      <c r="A878" s="129" t="s">
        <v>697</v>
      </c>
      <c r="B878" s="130" t="s">
        <v>139</v>
      </c>
      <c r="C878" s="130" t="s">
        <v>17</v>
      </c>
      <c r="D878" s="130" t="s">
        <v>3</v>
      </c>
      <c r="E878" s="130" t="s">
        <v>3</v>
      </c>
      <c r="F878" s="131">
        <f>F879</f>
        <v>834616.09</v>
      </c>
      <c r="G878" s="131"/>
      <c r="I878" s="146">
        <v>848530</v>
      </c>
      <c r="L878" s="146">
        <f t="shared" si="38"/>
        <v>13913.910000000033</v>
      </c>
      <c r="M878" s="146">
        <f t="shared" si="39"/>
        <v>0</v>
      </c>
    </row>
    <row r="879" spans="1:13" ht="31.5" outlineLevel="5">
      <c r="A879" s="129" t="s">
        <v>672</v>
      </c>
      <c r="B879" s="130" t="s">
        <v>139</v>
      </c>
      <c r="C879" s="130" t="s">
        <v>17</v>
      </c>
      <c r="D879" s="130" t="s">
        <v>2</v>
      </c>
      <c r="E879" s="130" t="s">
        <v>66</v>
      </c>
      <c r="F879" s="131">
        <f>Приложение_6!F269</f>
        <v>834616.09</v>
      </c>
      <c r="G879" s="131"/>
      <c r="I879" s="146">
        <v>848530</v>
      </c>
      <c r="L879" s="146">
        <f t="shared" si="38"/>
        <v>13913.910000000033</v>
      </c>
      <c r="M879" s="146">
        <f t="shared" si="39"/>
        <v>0</v>
      </c>
    </row>
    <row r="880" spans="1:13" ht="31.5" customHeight="1" outlineLevel="3">
      <c r="A880" s="129" t="s">
        <v>444</v>
      </c>
      <c r="B880" s="130" t="s">
        <v>140</v>
      </c>
      <c r="C880" s="130" t="s">
        <v>1</v>
      </c>
      <c r="D880" s="130" t="s">
        <v>3</v>
      </c>
      <c r="E880" s="130" t="s">
        <v>3</v>
      </c>
      <c r="F880" s="131">
        <f>F881</f>
        <v>852179.65</v>
      </c>
      <c r="G880" s="131"/>
      <c r="I880" s="146">
        <v>852179.65</v>
      </c>
      <c r="L880" s="146">
        <f t="shared" si="38"/>
        <v>0</v>
      </c>
      <c r="M880" s="146">
        <f t="shared" si="39"/>
        <v>0</v>
      </c>
    </row>
    <row r="881" spans="1:13" ht="63" outlineLevel="4">
      <c r="A881" s="129" t="s">
        <v>697</v>
      </c>
      <c r="B881" s="130" t="s">
        <v>140</v>
      </c>
      <c r="C881" s="130" t="s">
        <v>17</v>
      </c>
      <c r="D881" s="130" t="s">
        <v>3</v>
      </c>
      <c r="E881" s="130" t="s">
        <v>3</v>
      </c>
      <c r="F881" s="131">
        <f>F882</f>
        <v>852179.65</v>
      </c>
      <c r="G881" s="131"/>
      <c r="I881" s="146">
        <v>852179.65</v>
      </c>
      <c r="L881" s="146">
        <f t="shared" si="38"/>
        <v>0</v>
      </c>
      <c r="M881" s="146">
        <f t="shared" si="39"/>
        <v>0</v>
      </c>
    </row>
    <row r="882" spans="1:13" ht="31.5" outlineLevel="5">
      <c r="A882" s="129" t="s">
        <v>672</v>
      </c>
      <c r="B882" s="130" t="s">
        <v>140</v>
      </c>
      <c r="C882" s="130" t="s">
        <v>17</v>
      </c>
      <c r="D882" s="130" t="s">
        <v>2</v>
      </c>
      <c r="E882" s="130" t="s">
        <v>66</v>
      </c>
      <c r="F882" s="131">
        <f>Приложение_6!F271</f>
        <v>852179.65</v>
      </c>
      <c r="G882" s="131"/>
      <c r="I882" s="146">
        <v>852179.65</v>
      </c>
      <c r="L882" s="146">
        <f t="shared" si="38"/>
        <v>0</v>
      </c>
      <c r="M882" s="146">
        <f t="shared" si="39"/>
        <v>0</v>
      </c>
    </row>
    <row r="883" spans="1:13" ht="126" outlineLevel="1">
      <c r="A883" s="136" t="s">
        <v>639</v>
      </c>
      <c r="B883" s="137" t="s">
        <v>197</v>
      </c>
      <c r="C883" s="137" t="s">
        <v>1</v>
      </c>
      <c r="D883" s="137" t="s">
        <v>3</v>
      </c>
      <c r="E883" s="137" t="s">
        <v>3</v>
      </c>
      <c r="F883" s="138">
        <f>F884+F894+F903</f>
        <v>22606721.150000002</v>
      </c>
      <c r="G883" s="138"/>
      <c r="I883" s="146">
        <v>23042258.4</v>
      </c>
      <c r="L883" s="146">
        <f t="shared" si="38"/>
        <v>435537.2499999963</v>
      </c>
      <c r="M883" s="146">
        <f t="shared" si="39"/>
        <v>0</v>
      </c>
    </row>
    <row r="884" spans="1:13" ht="126" outlineLevel="2">
      <c r="A884" s="129" t="s">
        <v>546</v>
      </c>
      <c r="B884" s="130" t="s">
        <v>198</v>
      </c>
      <c r="C884" s="130" t="s">
        <v>1</v>
      </c>
      <c r="D884" s="130" t="s">
        <v>3</v>
      </c>
      <c r="E884" s="130" t="s">
        <v>3</v>
      </c>
      <c r="F884" s="131">
        <f>F885</f>
        <v>7026441.91</v>
      </c>
      <c r="G884" s="131"/>
      <c r="I884" s="146">
        <v>7135642.05</v>
      </c>
      <c r="L884" s="146">
        <f t="shared" si="38"/>
        <v>109200.13999999966</v>
      </c>
      <c r="M884" s="146">
        <f t="shared" si="39"/>
        <v>0</v>
      </c>
    </row>
    <row r="885" spans="1:13" ht="126" outlineLevel="3">
      <c r="A885" s="129" t="s">
        <v>446</v>
      </c>
      <c r="B885" s="130" t="s">
        <v>199</v>
      </c>
      <c r="C885" s="130" t="s">
        <v>1</v>
      </c>
      <c r="D885" s="130" t="s">
        <v>3</v>
      </c>
      <c r="E885" s="130" t="s">
        <v>3</v>
      </c>
      <c r="F885" s="131">
        <f>F886+F888+F890+F892</f>
        <v>7026441.91</v>
      </c>
      <c r="G885" s="131"/>
      <c r="I885" s="146">
        <v>7135642.05</v>
      </c>
      <c r="L885" s="146">
        <f t="shared" si="38"/>
        <v>109200.13999999966</v>
      </c>
      <c r="M885" s="146">
        <f t="shared" si="39"/>
        <v>0</v>
      </c>
    </row>
    <row r="886" spans="1:13" ht="141.75" outlineLevel="4">
      <c r="A886" s="129" t="s">
        <v>1216</v>
      </c>
      <c r="B886" s="130" t="s">
        <v>199</v>
      </c>
      <c r="C886" s="130" t="s">
        <v>10</v>
      </c>
      <c r="D886" s="130" t="s">
        <v>3</v>
      </c>
      <c r="E886" s="130" t="s">
        <v>3</v>
      </c>
      <c r="F886" s="131">
        <f>F887</f>
        <v>5277891.38</v>
      </c>
      <c r="G886" s="131"/>
      <c r="I886" s="146">
        <v>5277891.38</v>
      </c>
      <c r="L886" s="146">
        <f t="shared" si="38"/>
        <v>0</v>
      </c>
      <c r="M886" s="146">
        <f t="shared" si="39"/>
        <v>0</v>
      </c>
    </row>
    <row r="887" spans="1:13" ht="31.5" outlineLevel="5">
      <c r="A887" s="129" t="s">
        <v>679</v>
      </c>
      <c r="B887" s="130" t="s">
        <v>199</v>
      </c>
      <c r="C887" s="130" t="s">
        <v>10</v>
      </c>
      <c r="D887" s="130" t="s">
        <v>22</v>
      </c>
      <c r="E887" s="130" t="s">
        <v>192</v>
      </c>
      <c r="F887" s="131">
        <f>Приложение_6!F411</f>
        <v>5277891.38</v>
      </c>
      <c r="G887" s="131"/>
      <c r="I887" s="146">
        <v>5277891.38</v>
      </c>
      <c r="L887" s="146">
        <f t="shared" si="38"/>
        <v>0</v>
      </c>
      <c r="M887" s="146">
        <f t="shared" si="39"/>
        <v>0</v>
      </c>
    </row>
    <row r="888" spans="1:13" ht="63" outlineLevel="4">
      <c r="A888" s="129" t="s">
        <v>697</v>
      </c>
      <c r="B888" s="130" t="s">
        <v>199</v>
      </c>
      <c r="C888" s="130" t="s">
        <v>17</v>
      </c>
      <c r="D888" s="130" t="s">
        <v>3</v>
      </c>
      <c r="E888" s="130" t="s">
        <v>3</v>
      </c>
      <c r="F888" s="131">
        <f>F889</f>
        <v>178070.85</v>
      </c>
      <c r="G888" s="131"/>
      <c r="I888" s="146">
        <v>178070.85</v>
      </c>
      <c r="L888" s="146">
        <f t="shared" si="38"/>
        <v>0</v>
      </c>
      <c r="M888" s="146">
        <f t="shared" si="39"/>
        <v>0</v>
      </c>
    </row>
    <row r="889" spans="1:13" ht="31.5" outlineLevel="5">
      <c r="A889" s="129" t="s">
        <v>679</v>
      </c>
      <c r="B889" s="130" t="s">
        <v>199</v>
      </c>
      <c r="C889" s="130" t="s">
        <v>17</v>
      </c>
      <c r="D889" s="130" t="s">
        <v>22</v>
      </c>
      <c r="E889" s="130" t="s">
        <v>192</v>
      </c>
      <c r="F889" s="131">
        <f>Приложение_6!F412</f>
        <v>178070.85</v>
      </c>
      <c r="G889" s="131"/>
      <c r="I889" s="146">
        <v>178070.85</v>
      </c>
      <c r="L889" s="146">
        <f t="shared" si="38"/>
        <v>0</v>
      </c>
      <c r="M889" s="146">
        <f t="shared" si="39"/>
        <v>0</v>
      </c>
    </row>
    <row r="890" spans="1:13" ht="31.5" outlineLevel="4">
      <c r="A890" s="129" t="s">
        <v>698</v>
      </c>
      <c r="B890" s="130" t="s">
        <v>199</v>
      </c>
      <c r="C890" s="130" t="s">
        <v>47</v>
      </c>
      <c r="D890" s="130" t="s">
        <v>3</v>
      </c>
      <c r="E890" s="130" t="s">
        <v>3</v>
      </c>
      <c r="F890" s="131">
        <f>F891</f>
        <v>1406169.6800000002</v>
      </c>
      <c r="G890" s="131"/>
      <c r="I890" s="146">
        <v>1485091.82</v>
      </c>
      <c r="L890" s="146">
        <f t="shared" si="38"/>
        <v>78922.1399999999</v>
      </c>
      <c r="M890" s="146">
        <f t="shared" si="39"/>
        <v>0</v>
      </c>
    </row>
    <row r="891" spans="1:13" ht="31.5" outlineLevel="5">
      <c r="A891" s="129" t="s">
        <v>679</v>
      </c>
      <c r="B891" s="130" t="s">
        <v>199</v>
      </c>
      <c r="C891" s="130" t="s">
        <v>47</v>
      </c>
      <c r="D891" s="130" t="s">
        <v>22</v>
      </c>
      <c r="E891" s="130" t="s">
        <v>192</v>
      </c>
      <c r="F891" s="131">
        <f>Приложение_6!F413</f>
        <v>1406169.6800000002</v>
      </c>
      <c r="G891" s="131"/>
      <c r="I891" s="146">
        <v>1485091.82</v>
      </c>
      <c r="L891" s="146">
        <f t="shared" si="38"/>
        <v>78922.1399999999</v>
      </c>
      <c r="M891" s="146">
        <f t="shared" si="39"/>
        <v>0</v>
      </c>
    </row>
    <row r="892" spans="1:13" ht="31.5" outlineLevel="4">
      <c r="A892" s="129" t="s">
        <v>699</v>
      </c>
      <c r="B892" s="130" t="s">
        <v>199</v>
      </c>
      <c r="C892" s="130" t="s">
        <v>65</v>
      </c>
      <c r="D892" s="130" t="s">
        <v>3</v>
      </c>
      <c r="E892" s="130" t="s">
        <v>3</v>
      </c>
      <c r="F892" s="131">
        <f>F893</f>
        <v>164310</v>
      </c>
      <c r="G892" s="131"/>
      <c r="I892" s="146">
        <v>194588</v>
      </c>
      <c r="L892" s="146">
        <f t="shared" si="38"/>
        <v>30278</v>
      </c>
      <c r="M892" s="146">
        <f t="shared" si="39"/>
        <v>0</v>
      </c>
    </row>
    <row r="893" spans="1:13" ht="31.5" outlineLevel="5">
      <c r="A893" s="129" t="s">
        <v>679</v>
      </c>
      <c r="B893" s="130" t="s">
        <v>199</v>
      </c>
      <c r="C893" s="130" t="s">
        <v>65</v>
      </c>
      <c r="D893" s="130" t="s">
        <v>22</v>
      </c>
      <c r="E893" s="130" t="s">
        <v>192</v>
      </c>
      <c r="F893" s="131">
        <f>Приложение_6!F414</f>
        <v>164310</v>
      </c>
      <c r="G893" s="131"/>
      <c r="I893" s="146">
        <v>194588</v>
      </c>
      <c r="L893" s="146">
        <f t="shared" si="38"/>
        <v>30278</v>
      </c>
      <c r="M893" s="146">
        <f t="shared" si="39"/>
        <v>0</v>
      </c>
    </row>
    <row r="894" spans="1:13" ht="157.5" customHeight="1" outlineLevel="2">
      <c r="A894" s="129" t="s">
        <v>547</v>
      </c>
      <c r="B894" s="130" t="s">
        <v>200</v>
      </c>
      <c r="C894" s="130" t="s">
        <v>1</v>
      </c>
      <c r="D894" s="130" t="s">
        <v>3</v>
      </c>
      <c r="E894" s="130" t="s">
        <v>3</v>
      </c>
      <c r="F894" s="131">
        <f>F895+F900</f>
        <v>9871044.22</v>
      </c>
      <c r="G894" s="131"/>
      <c r="I894" s="146">
        <v>9871044.22</v>
      </c>
      <c r="L894" s="146">
        <f aca="true" t="shared" si="40" ref="L894:L963">I894-F894</f>
        <v>0</v>
      </c>
      <c r="M894" s="146">
        <f aca="true" t="shared" si="41" ref="M894:M963">J894-G894</f>
        <v>0</v>
      </c>
    </row>
    <row r="895" spans="1:13" ht="126" outlineLevel="3">
      <c r="A895" s="129" t="s">
        <v>446</v>
      </c>
      <c r="B895" s="130" t="s">
        <v>201</v>
      </c>
      <c r="C895" s="130" t="s">
        <v>1</v>
      </c>
      <c r="D895" s="130" t="s">
        <v>3</v>
      </c>
      <c r="E895" s="130" t="s">
        <v>3</v>
      </c>
      <c r="F895" s="131">
        <f>F896+F898</f>
        <v>9586044.22</v>
      </c>
      <c r="G895" s="131"/>
      <c r="I895" s="146">
        <v>9586044.22</v>
      </c>
      <c r="L895" s="146">
        <f t="shared" si="40"/>
        <v>0</v>
      </c>
      <c r="M895" s="146">
        <f t="shared" si="41"/>
        <v>0</v>
      </c>
    </row>
    <row r="896" spans="1:13" ht="141.75" outlineLevel="4">
      <c r="A896" s="129" t="s">
        <v>1216</v>
      </c>
      <c r="B896" s="130" t="s">
        <v>201</v>
      </c>
      <c r="C896" s="130" t="s">
        <v>10</v>
      </c>
      <c r="D896" s="130" t="s">
        <v>3</v>
      </c>
      <c r="E896" s="130" t="s">
        <v>3</v>
      </c>
      <c r="F896" s="131">
        <f>F897</f>
        <v>9186896.15</v>
      </c>
      <c r="G896" s="131"/>
      <c r="I896" s="146">
        <v>9186896.15</v>
      </c>
      <c r="L896" s="146">
        <f t="shared" si="40"/>
        <v>0</v>
      </c>
      <c r="M896" s="146">
        <f t="shared" si="41"/>
        <v>0</v>
      </c>
    </row>
    <row r="897" spans="1:13" ht="31.5" outlineLevel="5">
      <c r="A897" s="129" t="s">
        <v>679</v>
      </c>
      <c r="B897" s="130" t="s">
        <v>201</v>
      </c>
      <c r="C897" s="130" t="s">
        <v>10</v>
      </c>
      <c r="D897" s="130" t="s">
        <v>22</v>
      </c>
      <c r="E897" s="130" t="s">
        <v>192</v>
      </c>
      <c r="F897" s="131">
        <f>Приложение_6!F417</f>
        <v>9186896.15</v>
      </c>
      <c r="G897" s="131"/>
      <c r="I897" s="146">
        <v>9186896.15</v>
      </c>
      <c r="L897" s="146">
        <f t="shared" si="40"/>
        <v>0</v>
      </c>
      <c r="M897" s="146">
        <f t="shared" si="41"/>
        <v>0</v>
      </c>
    </row>
    <row r="898" spans="1:13" ht="63" outlineLevel="4">
      <c r="A898" s="129" t="s">
        <v>697</v>
      </c>
      <c r="B898" s="130" t="s">
        <v>201</v>
      </c>
      <c r="C898" s="130" t="s">
        <v>17</v>
      </c>
      <c r="D898" s="130" t="s">
        <v>3</v>
      </c>
      <c r="E898" s="130" t="s">
        <v>3</v>
      </c>
      <c r="F898" s="131">
        <f>F899</f>
        <v>399148.07</v>
      </c>
      <c r="G898" s="131"/>
      <c r="I898" s="146">
        <v>399148.07</v>
      </c>
      <c r="L898" s="146">
        <f t="shared" si="40"/>
        <v>0</v>
      </c>
      <c r="M898" s="146">
        <f t="shared" si="41"/>
        <v>0</v>
      </c>
    </row>
    <row r="899" spans="1:13" ht="31.5" outlineLevel="5">
      <c r="A899" s="129" t="s">
        <v>679</v>
      </c>
      <c r="B899" s="130" t="s">
        <v>201</v>
      </c>
      <c r="C899" s="130" t="s">
        <v>17</v>
      </c>
      <c r="D899" s="130" t="s">
        <v>22</v>
      </c>
      <c r="E899" s="130" t="s">
        <v>192</v>
      </c>
      <c r="F899" s="131">
        <f>Приложение_6!F418</f>
        <v>399148.07</v>
      </c>
      <c r="G899" s="131"/>
      <c r="I899" s="146">
        <v>399148.07</v>
      </c>
      <c r="L899" s="146">
        <f t="shared" si="40"/>
        <v>0</v>
      </c>
      <c r="M899" s="146">
        <f t="shared" si="41"/>
        <v>0</v>
      </c>
    </row>
    <row r="900" spans="1:13" ht="126" outlineLevel="3">
      <c r="A900" s="129" t="s">
        <v>435</v>
      </c>
      <c r="B900" s="130" t="s">
        <v>202</v>
      </c>
      <c r="C900" s="130" t="s">
        <v>1</v>
      </c>
      <c r="D900" s="130" t="s">
        <v>3</v>
      </c>
      <c r="E900" s="130" t="s">
        <v>3</v>
      </c>
      <c r="F900" s="131">
        <f>F901</f>
        <v>285000</v>
      </c>
      <c r="G900" s="131"/>
      <c r="I900" s="146">
        <v>285000</v>
      </c>
      <c r="L900" s="146">
        <f t="shared" si="40"/>
        <v>0</v>
      </c>
      <c r="M900" s="146">
        <f t="shared" si="41"/>
        <v>0</v>
      </c>
    </row>
    <row r="901" spans="1:13" ht="141.75" outlineLevel="4">
      <c r="A901" s="129" t="s">
        <v>1216</v>
      </c>
      <c r="B901" s="130" t="s">
        <v>202</v>
      </c>
      <c r="C901" s="130" t="s">
        <v>10</v>
      </c>
      <c r="D901" s="130" t="s">
        <v>3</v>
      </c>
      <c r="E901" s="130" t="s">
        <v>3</v>
      </c>
      <c r="F901" s="131">
        <f>F902</f>
        <v>285000</v>
      </c>
      <c r="G901" s="131"/>
      <c r="I901" s="146">
        <v>285000</v>
      </c>
      <c r="L901" s="146">
        <f t="shared" si="40"/>
        <v>0</v>
      </c>
      <c r="M901" s="146">
        <f t="shared" si="41"/>
        <v>0</v>
      </c>
    </row>
    <row r="902" spans="1:13" ht="31.5" outlineLevel="5">
      <c r="A902" s="129" t="s">
        <v>679</v>
      </c>
      <c r="B902" s="130" t="s">
        <v>202</v>
      </c>
      <c r="C902" s="130" t="s">
        <v>10</v>
      </c>
      <c r="D902" s="130" t="s">
        <v>22</v>
      </c>
      <c r="E902" s="130" t="s">
        <v>192</v>
      </c>
      <c r="F902" s="131">
        <f>Приложение_6!F420</f>
        <v>285000</v>
      </c>
      <c r="G902" s="131"/>
      <c r="I902" s="146">
        <v>285000</v>
      </c>
      <c r="L902" s="146">
        <f t="shared" si="40"/>
        <v>0</v>
      </c>
      <c r="M902" s="146">
        <f t="shared" si="41"/>
        <v>0</v>
      </c>
    </row>
    <row r="903" spans="1:13" ht="189" outlineLevel="2">
      <c r="A903" s="129" t="s">
        <v>548</v>
      </c>
      <c r="B903" s="130" t="s">
        <v>203</v>
      </c>
      <c r="C903" s="130" t="s">
        <v>1</v>
      </c>
      <c r="D903" s="130" t="s">
        <v>3</v>
      </c>
      <c r="E903" s="130" t="s">
        <v>3</v>
      </c>
      <c r="F903" s="131">
        <f>F904</f>
        <v>5709235.02</v>
      </c>
      <c r="G903" s="131"/>
      <c r="I903" s="146">
        <v>6035572.13</v>
      </c>
      <c r="L903" s="146">
        <f t="shared" si="40"/>
        <v>326337.11000000034</v>
      </c>
      <c r="M903" s="146">
        <f t="shared" si="41"/>
        <v>0</v>
      </c>
    </row>
    <row r="904" spans="1:13" ht="126" outlineLevel="3">
      <c r="A904" s="129" t="s">
        <v>446</v>
      </c>
      <c r="B904" s="130" t="s">
        <v>204</v>
      </c>
      <c r="C904" s="130" t="s">
        <v>1</v>
      </c>
      <c r="D904" s="130" t="s">
        <v>3</v>
      </c>
      <c r="E904" s="130" t="s">
        <v>3</v>
      </c>
      <c r="F904" s="131">
        <f>F905+F907</f>
        <v>5709235.02</v>
      </c>
      <c r="G904" s="131"/>
      <c r="I904" s="146">
        <v>6035572.13</v>
      </c>
      <c r="L904" s="146">
        <f t="shared" si="40"/>
        <v>326337.11000000034</v>
      </c>
      <c r="M904" s="146">
        <f t="shared" si="41"/>
        <v>0</v>
      </c>
    </row>
    <row r="905" spans="1:13" ht="141.75" outlineLevel="4">
      <c r="A905" s="129" t="s">
        <v>1216</v>
      </c>
      <c r="B905" s="130" t="s">
        <v>204</v>
      </c>
      <c r="C905" s="130" t="s">
        <v>10</v>
      </c>
      <c r="D905" s="130" t="s">
        <v>3</v>
      </c>
      <c r="E905" s="130" t="s">
        <v>3</v>
      </c>
      <c r="F905" s="131">
        <f>F906</f>
        <v>5305905.13</v>
      </c>
      <c r="G905" s="131"/>
      <c r="I905" s="146">
        <v>5630310.41</v>
      </c>
      <c r="L905" s="146">
        <f t="shared" si="40"/>
        <v>324405.28000000026</v>
      </c>
      <c r="M905" s="146">
        <f t="shared" si="41"/>
        <v>0</v>
      </c>
    </row>
    <row r="906" spans="1:13" ht="31.5" outlineLevel="5">
      <c r="A906" s="129" t="s">
        <v>679</v>
      </c>
      <c r="B906" s="130" t="s">
        <v>204</v>
      </c>
      <c r="C906" s="130" t="s">
        <v>10</v>
      </c>
      <c r="D906" s="130" t="s">
        <v>22</v>
      </c>
      <c r="E906" s="130" t="s">
        <v>192</v>
      </c>
      <c r="F906" s="131">
        <f>Приложение_6!F423</f>
        <v>5305905.13</v>
      </c>
      <c r="G906" s="131"/>
      <c r="I906" s="146">
        <v>5630310.41</v>
      </c>
      <c r="L906" s="146">
        <f t="shared" si="40"/>
        <v>324405.28000000026</v>
      </c>
      <c r="M906" s="146">
        <f t="shared" si="41"/>
        <v>0</v>
      </c>
    </row>
    <row r="907" spans="1:13" ht="63" outlineLevel="4">
      <c r="A907" s="129" t="s">
        <v>697</v>
      </c>
      <c r="B907" s="130" t="s">
        <v>204</v>
      </c>
      <c r="C907" s="130" t="s">
        <v>17</v>
      </c>
      <c r="D907" s="130" t="s">
        <v>3</v>
      </c>
      <c r="E907" s="130" t="s">
        <v>3</v>
      </c>
      <c r="F907" s="131">
        <f>F908</f>
        <v>403329.88999999996</v>
      </c>
      <c r="G907" s="131"/>
      <c r="I907" s="146">
        <v>405261.72</v>
      </c>
      <c r="L907" s="146">
        <f t="shared" si="40"/>
        <v>1931.8300000000163</v>
      </c>
      <c r="M907" s="146">
        <f t="shared" si="41"/>
        <v>0</v>
      </c>
    </row>
    <row r="908" spans="1:13" ht="31.5" outlineLevel="5">
      <c r="A908" s="129" t="s">
        <v>679</v>
      </c>
      <c r="B908" s="130" t="s">
        <v>204</v>
      </c>
      <c r="C908" s="130" t="s">
        <v>17</v>
      </c>
      <c r="D908" s="130" t="s">
        <v>22</v>
      </c>
      <c r="E908" s="130" t="s">
        <v>192</v>
      </c>
      <c r="F908" s="131">
        <f>Приложение_6!F424</f>
        <v>403329.88999999996</v>
      </c>
      <c r="G908" s="131"/>
      <c r="I908" s="146">
        <v>405261.72</v>
      </c>
      <c r="L908" s="146">
        <f t="shared" si="40"/>
        <v>1931.8300000000163</v>
      </c>
      <c r="M908" s="146">
        <f t="shared" si="41"/>
        <v>0</v>
      </c>
    </row>
    <row r="909" spans="1:13" ht="47.25" outlineLevel="1">
      <c r="A909" s="136" t="s">
        <v>617</v>
      </c>
      <c r="B909" s="137" t="s">
        <v>7</v>
      </c>
      <c r="C909" s="137" t="s">
        <v>1</v>
      </c>
      <c r="D909" s="137" t="s">
        <v>3</v>
      </c>
      <c r="E909" s="137" t="s">
        <v>3</v>
      </c>
      <c r="F909" s="138">
        <f>F910+F922+F928</f>
        <v>1768876.88</v>
      </c>
      <c r="G909" s="138"/>
      <c r="I909" s="146">
        <v>1770876.88</v>
      </c>
      <c r="L909" s="146">
        <f t="shared" si="40"/>
        <v>2000</v>
      </c>
      <c r="M909" s="146">
        <f t="shared" si="41"/>
        <v>0</v>
      </c>
    </row>
    <row r="910" spans="1:13" ht="110.25" outlineLevel="2">
      <c r="A910" s="129" t="s">
        <v>491</v>
      </c>
      <c r="B910" s="130" t="s">
        <v>15</v>
      </c>
      <c r="C910" s="130" t="s">
        <v>1</v>
      </c>
      <c r="D910" s="130" t="s">
        <v>3</v>
      </c>
      <c r="E910" s="130" t="s">
        <v>3</v>
      </c>
      <c r="F910" s="131">
        <f>F911</f>
        <v>794912.4299999999</v>
      </c>
      <c r="G910" s="131"/>
      <c r="I910" s="146">
        <v>745206.43</v>
      </c>
      <c r="L910" s="146">
        <f t="shared" si="40"/>
        <v>-49705.99999999988</v>
      </c>
      <c r="M910" s="146">
        <f t="shared" si="41"/>
        <v>0</v>
      </c>
    </row>
    <row r="911" spans="1:13" ht="47.25" outlineLevel="3">
      <c r="A911" s="129" t="s">
        <v>433</v>
      </c>
      <c r="B911" s="130" t="s">
        <v>16</v>
      </c>
      <c r="C911" s="130" t="s">
        <v>1</v>
      </c>
      <c r="D911" s="130" t="s">
        <v>3</v>
      </c>
      <c r="E911" s="130" t="s">
        <v>3</v>
      </c>
      <c r="F911" s="131">
        <f>F912+F917</f>
        <v>794912.4299999999</v>
      </c>
      <c r="G911" s="131"/>
      <c r="I911" s="146">
        <v>745206.43</v>
      </c>
      <c r="L911" s="146">
        <f t="shared" si="40"/>
        <v>-49705.99999999988</v>
      </c>
      <c r="M911" s="146">
        <f t="shared" si="41"/>
        <v>0</v>
      </c>
    </row>
    <row r="912" spans="1:13" ht="141.75" outlineLevel="4">
      <c r="A912" s="129" t="s">
        <v>1216</v>
      </c>
      <c r="B912" s="130" t="s">
        <v>16</v>
      </c>
      <c r="C912" s="130" t="s">
        <v>10</v>
      </c>
      <c r="D912" s="130" t="s">
        <v>3</v>
      </c>
      <c r="E912" s="130" t="s">
        <v>3</v>
      </c>
      <c r="F912" s="131">
        <f>F914+F915+F916+F913</f>
        <v>255062.95</v>
      </c>
      <c r="G912" s="131"/>
      <c r="I912" s="146">
        <v>227356.95</v>
      </c>
      <c r="L912" s="146">
        <f t="shared" si="40"/>
        <v>-27706</v>
      </c>
      <c r="M912" s="146">
        <f t="shared" si="41"/>
        <v>0</v>
      </c>
    </row>
    <row r="913" spans="1:13" ht="67.5" customHeight="1" outlineLevel="4">
      <c r="A913" s="19" t="s">
        <v>667</v>
      </c>
      <c r="B913" s="130" t="s">
        <v>16</v>
      </c>
      <c r="C913" s="130" t="s">
        <v>10</v>
      </c>
      <c r="D913" s="130" t="s">
        <v>2</v>
      </c>
      <c r="E913" s="130" t="s">
        <v>5</v>
      </c>
      <c r="F913" s="131">
        <f>Приложение_6!F17</f>
        <v>27706</v>
      </c>
      <c r="G913" s="131"/>
      <c r="I913" s="146"/>
      <c r="L913" s="146"/>
      <c r="M913" s="146"/>
    </row>
    <row r="914" spans="1:13" ht="94.5" outlineLevel="5">
      <c r="A914" s="129" t="s">
        <v>668</v>
      </c>
      <c r="B914" s="130" t="s">
        <v>16</v>
      </c>
      <c r="C914" s="130" t="s">
        <v>10</v>
      </c>
      <c r="D914" s="130" t="s">
        <v>2</v>
      </c>
      <c r="E914" s="130" t="s">
        <v>14</v>
      </c>
      <c r="F914" s="131">
        <f>Приложение_6!F32</f>
        <v>32300</v>
      </c>
      <c r="G914" s="131"/>
      <c r="I914" s="146">
        <v>32300</v>
      </c>
      <c r="L914" s="146">
        <f t="shared" si="40"/>
        <v>0</v>
      </c>
      <c r="M914" s="146">
        <f t="shared" si="41"/>
        <v>0</v>
      </c>
    </row>
    <row r="915" spans="1:13" ht="126" outlineLevel="5">
      <c r="A915" s="129" t="s">
        <v>669</v>
      </c>
      <c r="B915" s="130" t="s">
        <v>16</v>
      </c>
      <c r="C915" s="130" t="s">
        <v>10</v>
      </c>
      <c r="D915" s="130" t="s">
        <v>2</v>
      </c>
      <c r="E915" s="130" t="s">
        <v>22</v>
      </c>
      <c r="F915" s="131">
        <f>Приложение_6!F112</f>
        <v>164356.95</v>
      </c>
      <c r="G915" s="131"/>
      <c r="I915" s="146">
        <v>164356.95</v>
      </c>
      <c r="L915" s="146">
        <f t="shared" si="40"/>
        <v>0</v>
      </c>
      <c r="M915" s="146">
        <f t="shared" si="41"/>
        <v>0</v>
      </c>
    </row>
    <row r="916" spans="1:13" ht="94.5" outlineLevel="5">
      <c r="A916" s="129" t="s">
        <v>670</v>
      </c>
      <c r="B916" s="130" t="s">
        <v>16</v>
      </c>
      <c r="C916" s="130" t="s">
        <v>10</v>
      </c>
      <c r="D916" s="130" t="s">
        <v>2</v>
      </c>
      <c r="E916" s="130" t="s">
        <v>60</v>
      </c>
      <c r="F916" s="131">
        <f>Приложение_6!F126</f>
        <v>30700</v>
      </c>
      <c r="G916" s="131"/>
      <c r="I916" s="146">
        <v>30700</v>
      </c>
      <c r="L916" s="146">
        <f t="shared" si="40"/>
        <v>0</v>
      </c>
      <c r="M916" s="146">
        <f t="shared" si="41"/>
        <v>0</v>
      </c>
    </row>
    <row r="917" spans="1:13" ht="63" outlineLevel="4">
      <c r="A917" s="129" t="s">
        <v>697</v>
      </c>
      <c r="B917" s="130" t="s">
        <v>16</v>
      </c>
      <c r="C917" s="130" t="s">
        <v>17</v>
      </c>
      <c r="D917" s="130" t="s">
        <v>3</v>
      </c>
      <c r="E917" s="130" t="s">
        <v>3</v>
      </c>
      <c r="F917" s="131">
        <f>F919+F920+F921+F918</f>
        <v>539849.48</v>
      </c>
      <c r="G917" s="131"/>
      <c r="I917" s="146">
        <v>517849.48</v>
      </c>
      <c r="L917" s="146">
        <f t="shared" si="40"/>
        <v>-22000</v>
      </c>
      <c r="M917" s="146">
        <f t="shared" si="41"/>
        <v>0</v>
      </c>
    </row>
    <row r="918" spans="1:13" ht="63" outlineLevel="4">
      <c r="A918" s="19" t="s">
        <v>667</v>
      </c>
      <c r="B918" s="130" t="s">
        <v>16</v>
      </c>
      <c r="C918" s="130" t="s">
        <v>17</v>
      </c>
      <c r="D918" s="130" t="s">
        <v>2</v>
      </c>
      <c r="E918" s="130" t="s">
        <v>5</v>
      </c>
      <c r="F918" s="131">
        <f>Приложение_6!F18</f>
        <v>24000</v>
      </c>
      <c r="G918" s="131"/>
      <c r="I918" s="146"/>
      <c r="L918" s="146"/>
      <c r="M918" s="146"/>
    </row>
    <row r="919" spans="1:13" ht="94.5" outlineLevel="5">
      <c r="A919" s="129" t="s">
        <v>668</v>
      </c>
      <c r="B919" s="130" t="s">
        <v>16</v>
      </c>
      <c r="C919" s="130" t="s">
        <v>17</v>
      </c>
      <c r="D919" s="130" t="s">
        <v>2</v>
      </c>
      <c r="E919" s="130" t="s">
        <v>14</v>
      </c>
      <c r="F919" s="131">
        <f>Приложение_6!F33</f>
        <v>39500</v>
      </c>
      <c r="G919" s="131"/>
      <c r="I919" s="146">
        <v>39500</v>
      </c>
      <c r="L919" s="146">
        <f t="shared" si="40"/>
        <v>0</v>
      </c>
      <c r="M919" s="146">
        <f t="shared" si="41"/>
        <v>0</v>
      </c>
    </row>
    <row r="920" spans="1:13" ht="126" outlineLevel="5">
      <c r="A920" s="129" t="s">
        <v>669</v>
      </c>
      <c r="B920" s="130" t="s">
        <v>16</v>
      </c>
      <c r="C920" s="130" t="s">
        <v>17</v>
      </c>
      <c r="D920" s="130" t="s">
        <v>2</v>
      </c>
      <c r="E920" s="130" t="s">
        <v>22</v>
      </c>
      <c r="F920" s="131">
        <f>Приложение_6!F113</f>
        <v>449649.48000000004</v>
      </c>
      <c r="G920" s="131"/>
      <c r="I920" s="146">
        <v>451649.48</v>
      </c>
      <c r="L920" s="146">
        <f t="shared" si="40"/>
        <v>1999.9999999999418</v>
      </c>
      <c r="M920" s="146">
        <f t="shared" si="41"/>
        <v>0</v>
      </c>
    </row>
    <row r="921" spans="1:13" ht="94.5" outlineLevel="5">
      <c r="A921" s="129" t="s">
        <v>670</v>
      </c>
      <c r="B921" s="130" t="s">
        <v>16</v>
      </c>
      <c r="C921" s="130" t="s">
        <v>17</v>
      </c>
      <c r="D921" s="130" t="s">
        <v>2</v>
      </c>
      <c r="E921" s="130" t="s">
        <v>60</v>
      </c>
      <c r="F921" s="131">
        <f>Приложение_6!F127</f>
        <v>26700</v>
      </c>
      <c r="G921" s="131"/>
      <c r="I921" s="146">
        <v>26700</v>
      </c>
      <c r="L921" s="146">
        <f t="shared" si="40"/>
        <v>0</v>
      </c>
      <c r="M921" s="146">
        <f t="shared" si="41"/>
        <v>0</v>
      </c>
    </row>
    <row r="922" spans="1:13" ht="31.5" outlineLevel="2">
      <c r="A922" s="129" t="s">
        <v>492</v>
      </c>
      <c r="B922" s="130" t="s">
        <v>18</v>
      </c>
      <c r="C922" s="130" t="s">
        <v>1</v>
      </c>
      <c r="D922" s="130" t="s">
        <v>3</v>
      </c>
      <c r="E922" s="130" t="s">
        <v>3</v>
      </c>
      <c r="F922" s="131">
        <f>F923</f>
        <v>402433.92</v>
      </c>
      <c r="G922" s="131"/>
      <c r="I922" s="146">
        <v>402433.92</v>
      </c>
      <c r="L922" s="146">
        <f t="shared" si="40"/>
        <v>0</v>
      </c>
      <c r="M922" s="146">
        <f t="shared" si="41"/>
        <v>0</v>
      </c>
    </row>
    <row r="923" spans="1:13" ht="47.25" outlineLevel="3">
      <c r="A923" s="129" t="s">
        <v>433</v>
      </c>
      <c r="B923" s="130" t="s">
        <v>19</v>
      </c>
      <c r="C923" s="130" t="s">
        <v>1</v>
      </c>
      <c r="D923" s="130" t="s">
        <v>3</v>
      </c>
      <c r="E923" s="130" t="s">
        <v>3</v>
      </c>
      <c r="F923" s="131">
        <f>F924</f>
        <v>402433.92</v>
      </c>
      <c r="G923" s="131"/>
      <c r="I923" s="146">
        <v>402433.92</v>
      </c>
      <c r="L923" s="146">
        <f t="shared" si="40"/>
        <v>0</v>
      </c>
      <c r="M923" s="146">
        <f t="shared" si="41"/>
        <v>0</v>
      </c>
    </row>
    <row r="924" spans="1:13" ht="63" outlineLevel="4">
      <c r="A924" s="129" t="s">
        <v>697</v>
      </c>
      <c r="B924" s="130" t="s">
        <v>19</v>
      </c>
      <c r="C924" s="130" t="s">
        <v>17</v>
      </c>
      <c r="D924" s="130" t="s">
        <v>3</v>
      </c>
      <c r="E924" s="130" t="s">
        <v>3</v>
      </c>
      <c r="F924" s="131">
        <f>F925+F926+F927</f>
        <v>402433.92</v>
      </c>
      <c r="G924" s="131"/>
      <c r="I924" s="146">
        <v>402433.92</v>
      </c>
      <c r="L924" s="146">
        <f t="shared" si="40"/>
        <v>0</v>
      </c>
      <c r="M924" s="146">
        <f t="shared" si="41"/>
        <v>0</v>
      </c>
    </row>
    <row r="925" spans="1:13" ht="94.5" outlineLevel="5">
      <c r="A925" s="129" t="s">
        <v>668</v>
      </c>
      <c r="B925" s="130" t="s">
        <v>19</v>
      </c>
      <c r="C925" s="130" t="s">
        <v>17</v>
      </c>
      <c r="D925" s="130" t="s">
        <v>2</v>
      </c>
      <c r="E925" s="130" t="s">
        <v>14</v>
      </c>
      <c r="F925" s="131">
        <f>Приложение_6!F36</f>
        <v>9132</v>
      </c>
      <c r="G925" s="131"/>
      <c r="I925" s="146">
        <v>9132</v>
      </c>
      <c r="L925" s="146">
        <f t="shared" si="40"/>
        <v>0</v>
      </c>
      <c r="M925" s="146">
        <f t="shared" si="41"/>
        <v>0</v>
      </c>
    </row>
    <row r="926" spans="1:13" ht="126" outlineLevel="5">
      <c r="A926" s="129" t="s">
        <v>669</v>
      </c>
      <c r="B926" s="130" t="s">
        <v>19</v>
      </c>
      <c r="C926" s="130" t="s">
        <v>17</v>
      </c>
      <c r="D926" s="130" t="s">
        <v>2</v>
      </c>
      <c r="E926" s="130" t="s">
        <v>22</v>
      </c>
      <c r="F926" s="131">
        <f>Приложение_6!F116</f>
        <v>377187.92</v>
      </c>
      <c r="G926" s="131"/>
      <c r="I926" s="146">
        <v>377187.92</v>
      </c>
      <c r="L926" s="146">
        <f t="shared" si="40"/>
        <v>0</v>
      </c>
      <c r="M926" s="146">
        <f t="shared" si="41"/>
        <v>0</v>
      </c>
    </row>
    <row r="927" spans="1:13" ht="94.5" outlineLevel="5">
      <c r="A927" s="129" t="s">
        <v>670</v>
      </c>
      <c r="B927" s="130" t="s">
        <v>19</v>
      </c>
      <c r="C927" s="130" t="s">
        <v>17</v>
      </c>
      <c r="D927" s="130" t="s">
        <v>2</v>
      </c>
      <c r="E927" s="130" t="s">
        <v>60</v>
      </c>
      <c r="F927" s="131">
        <f>Приложение_6!F130</f>
        <v>16114</v>
      </c>
      <c r="G927" s="131"/>
      <c r="I927" s="146">
        <v>16114</v>
      </c>
      <c r="L927" s="146">
        <f t="shared" si="40"/>
        <v>0</v>
      </c>
      <c r="M927" s="146">
        <f t="shared" si="41"/>
        <v>0</v>
      </c>
    </row>
    <row r="928" spans="1:13" ht="63" outlineLevel="2">
      <c r="A928" s="129" t="s">
        <v>490</v>
      </c>
      <c r="B928" s="130" t="s">
        <v>8</v>
      </c>
      <c r="C928" s="130" t="s">
        <v>1</v>
      </c>
      <c r="D928" s="130" t="s">
        <v>3</v>
      </c>
      <c r="E928" s="130" t="s">
        <v>3</v>
      </c>
      <c r="F928" s="131">
        <f>F929</f>
        <v>571530.53</v>
      </c>
      <c r="G928" s="131"/>
      <c r="I928" s="146">
        <v>623236.53</v>
      </c>
      <c r="L928" s="146">
        <f t="shared" si="40"/>
        <v>51706</v>
      </c>
      <c r="M928" s="146">
        <f t="shared" si="41"/>
        <v>0</v>
      </c>
    </row>
    <row r="929" spans="1:13" ht="47.25" outlineLevel="3">
      <c r="A929" s="129" t="s">
        <v>433</v>
      </c>
      <c r="B929" s="130" t="s">
        <v>9</v>
      </c>
      <c r="C929" s="130" t="s">
        <v>1</v>
      </c>
      <c r="D929" s="130" t="s">
        <v>3</v>
      </c>
      <c r="E929" s="130" t="s">
        <v>3</v>
      </c>
      <c r="F929" s="131">
        <f>F930+F933</f>
        <v>571530.53</v>
      </c>
      <c r="G929" s="131"/>
      <c r="I929" s="146">
        <v>623236.53</v>
      </c>
      <c r="L929" s="146">
        <f t="shared" si="40"/>
        <v>51706</v>
      </c>
      <c r="M929" s="146">
        <f t="shared" si="41"/>
        <v>0</v>
      </c>
    </row>
    <row r="930" spans="1:13" ht="141.75" outlineLevel="4">
      <c r="A930" s="129" t="s">
        <v>1216</v>
      </c>
      <c r="B930" s="130" t="s">
        <v>9</v>
      </c>
      <c r="C930" s="130" t="s">
        <v>10</v>
      </c>
      <c r="D930" s="130" t="s">
        <v>3</v>
      </c>
      <c r="E930" s="130" t="s">
        <v>3</v>
      </c>
      <c r="F930" s="131">
        <f>F931+F932</f>
        <v>437330.52999999997</v>
      </c>
      <c r="G930" s="131"/>
      <c r="I930" s="146">
        <v>489036.53</v>
      </c>
      <c r="L930" s="146">
        <f t="shared" si="40"/>
        <v>51706.00000000006</v>
      </c>
      <c r="M930" s="146">
        <f t="shared" si="41"/>
        <v>0</v>
      </c>
    </row>
    <row r="931" spans="1:13" ht="63" outlineLevel="5">
      <c r="A931" s="129" t="s">
        <v>667</v>
      </c>
      <c r="B931" s="130" t="s">
        <v>9</v>
      </c>
      <c r="C931" s="130" t="s">
        <v>10</v>
      </c>
      <c r="D931" s="130" t="s">
        <v>2</v>
      </c>
      <c r="E931" s="130" t="s">
        <v>5</v>
      </c>
      <c r="F931" s="131">
        <f>Приложение_6!F21</f>
        <v>45120.490000000005</v>
      </c>
      <c r="G931" s="131"/>
      <c r="I931" s="146">
        <v>96826.49</v>
      </c>
      <c r="L931" s="146">
        <f t="shared" si="40"/>
        <v>51706</v>
      </c>
      <c r="M931" s="146">
        <f t="shared" si="41"/>
        <v>0</v>
      </c>
    </row>
    <row r="932" spans="1:13" ht="126" outlineLevel="5">
      <c r="A932" s="129" t="s">
        <v>669</v>
      </c>
      <c r="B932" s="130" t="s">
        <v>9</v>
      </c>
      <c r="C932" s="130" t="s">
        <v>10</v>
      </c>
      <c r="D932" s="130" t="s">
        <v>2</v>
      </c>
      <c r="E932" s="130" t="s">
        <v>22</v>
      </c>
      <c r="F932" s="131">
        <f>Приложение_6!F119</f>
        <v>392210.04</v>
      </c>
      <c r="G932" s="131"/>
      <c r="I932" s="146">
        <v>392210.04</v>
      </c>
      <c r="L932" s="146">
        <f t="shared" si="40"/>
        <v>0</v>
      </c>
      <c r="M932" s="146">
        <f t="shared" si="41"/>
        <v>0</v>
      </c>
    </row>
    <row r="933" spans="1:13" ht="63" outlineLevel="4">
      <c r="A933" s="129" t="s">
        <v>697</v>
      </c>
      <c r="B933" s="130" t="s">
        <v>9</v>
      </c>
      <c r="C933" s="130" t="s">
        <v>17</v>
      </c>
      <c r="D933" s="130" t="s">
        <v>3</v>
      </c>
      <c r="E933" s="130" t="s">
        <v>3</v>
      </c>
      <c r="F933" s="131">
        <f>F934</f>
        <v>134200</v>
      </c>
      <c r="G933" s="131"/>
      <c r="I933" s="146">
        <v>134200</v>
      </c>
      <c r="L933" s="146">
        <f t="shared" si="40"/>
        <v>0</v>
      </c>
      <c r="M933" s="146">
        <f t="shared" si="41"/>
        <v>0</v>
      </c>
    </row>
    <row r="934" spans="1:13" ht="126" outlineLevel="5">
      <c r="A934" s="129" t="s">
        <v>669</v>
      </c>
      <c r="B934" s="130" t="s">
        <v>9</v>
      </c>
      <c r="C934" s="130" t="s">
        <v>17</v>
      </c>
      <c r="D934" s="130" t="s">
        <v>2</v>
      </c>
      <c r="E934" s="130" t="s">
        <v>22</v>
      </c>
      <c r="F934" s="131">
        <f>Приложение_6!F120</f>
        <v>134200</v>
      </c>
      <c r="G934" s="131"/>
      <c r="I934" s="146">
        <v>134200</v>
      </c>
      <c r="L934" s="146">
        <f t="shared" si="40"/>
        <v>0</v>
      </c>
      <c r="M934" s="146">
        <f t="shared" si="41"/>
        <v>0</v>
      </c>
    </row>
    <row r="935" spans="1:13" ht="31.5">
      <c r="A935" s="136" t="s">
        <v>1228</v>
      </c>
      <c r="B935" s="137" t="s">
        <v>11</v>
      </c>
      <c r="C935" s="137" t="s">
        <v>1</v>
      </c>
      <c r="D935" s="137" t="s">
        <v>3</v>
      </c>
      <c r="E935" s="137" t="s">
        <v>3</v>
      </c>
      <c r="F935" s="138">
        <f>F936+F939+F942+F945+F951+F955+F959+F964+F972+F975+F978+F969+F948</f>
        <v>36390204.38</v>
      </c>
      <c r="G935" s="138"/>
      <c r="I935" s="146">
        <v>32401430.89</v>
      </c>
      <c r="L935" s="146">
        <f t="shared" si="40"/>
        <v>-3988773.490000002</v>
      </c>
      <c r="M935" s="146">
        <f t="shared" si="41"/>
        <v>0</v>
      </c>
    </row>
    <row r="936" spans="1:13" ht="126" outlineLevel="3">
      <c r="A936" s="129" t="s">
        <v>446</v>
      </c>
      <c r="B936" s="130" t="s">
        <v>241</v>
      </c>
      <c r="C936" s="130" t="s">
        <v>1</v>
      </c>
      <c r="D936" s="130" t="s">
        <v>3</v>
      </c>
      <c r="E936" s="130" t="s">
        <v>3</v>
      </c>
      <c r="F936" s="131">
        <f>F937</f>
        <v>2114816.52</v>
      </c>
      <c r="G936" s="131"/>
      <c r="I936" s="146">
        <v>2114816.52</v>
      </c>
      <c r="L936" s="146">
        <f t="shared" si="40"/>
        <v>0</v>
      </c>
      <c r="M936" s="146">
        <f t="shared" si="41"/>
        <v>0</v>
      </c>
    </row>
    <row r="937" spans="1:13" ht="78.75" outlineLevel="4">
      <c r="A937" s="129" t="s">
        <v>700</v>
      </c>
      <c r="B937" s="130" t="s">
        <v>241</v>
      </c>
      <c r="C937" s="130" t="s">
        <v>70</v>
      </c>
      <c r="D937" s="130" t="s">
        <v>3</v>
      </c>
      <c r="E937" s="130" t="s">
        <v>3</v>
      </c>
      <c r="F937" s="131">
        <f>F938</f>
        <v>2114816.52</v>
      </c>
      <c r="G937" s="131"/>
      <c r="I937" s="146">
        <v>2114816.52</v>
      </c>
      <c r="L937" s="146">
        <f t="shared" si="40"/>
        <v>0</v>
      </c>
      <c r="M937" s="146">
        <f t="shared" si="41"/>
        <v>0</v>
      </c>
    </row>
    <row r="938" spans="1:13" ht="47.25" outlineLevel="5">
      <c r="A938" s="129" t="s">
        <v>683</v>
      </c>
      <c r="B938" s="130" t="s">
        <v>241</v>
      </c>
      <c r="C938" s="130" t="s">
        <v>70</v>
      </c>
      <c r="D938" s="130" t="s">
        <v>159</v>
      </c>
      <c r="E938" s="130" t="s">
        <v>159</v>
      </c>
      <c r="F938" s="131">
        <f>Приложение_6!F516</f>
        <v>2114816.52</v>
      </c>
      <c r="G938" s="131"/>
      <c r="I938" s="146">
        <v>2114816.52</v>
      </c>
      <c r="L938" s="146">
        <f t="shared" si="40"/>
        <v>0</v>
      </c>
      <c r="M938" s="146">
        <f t="shared" si="41"/>
        <v>0</v>
      </c>
    </row>
    <row r="939" spans="1:13" ht="47.25" outlineLevel="3">
      <c r="A939" s="129" t="s">
        <v>434</v>
      </c>
      <c r="B939" s="130" t="s">
        <v>12</v>
      </c>
      <c r="C939" s="130" t="s">
        <v>1</v>
      </c>
      <c r="D939" s="130" t="s">
        <v>3</v>
      </c>
      <c r="E939" s="130" t="s">
        <v>3</v>
      </c>
      <c r="F939" s="131">
        <f>F940</f>
        <v>2124303</v>
      </c>
      <c r="G939" s="131"/>
      <c r="I939" s="146">
        <v>2124303</v>
      </c>
      <c r="L939" s="146">
        <f t="shared" si="40"/>
        <v>0</v>
      </c>
      <c r="M939" s="146">
        <f t="shared" si="41"/>
        <v>0</v>
      </c>
    </row>
    <row r="940" spans="1:13" ht="141.75" outlineLevel="4">
      <c r="A940" s="129" t="s">
        <v>1216</v>
      </c>
      <c r="B940" s="130" t="s">
        <v>12</v>
      </c>
      <c r="C940" s="130" t="s">
        <v>10</v>
      </c>
      <c r="D940" s="130" t="s">
        <v>3</v>
      </c>
      <c r="E940" s="130" t="s">
        <v>3</v>
      </c>
      <c r="F940" s="131">
        <f>F941</f>
        <v>2124303</v>
      </c>
      <c r="G940" s="131"/>
      <c r="I940" s="146">
        <v>2124303</v>
      </c>
      <c r="L940" s="146">
        <f t="shared" si="40"/>
        <v>0</v>
      </c>
      <c r="M940" s="146">
        <f t="shared" si="41"/>
        <v>0</v>
      </c>
    </row>
    <row r="941" spans="1:13" ht="63" outlineLevel="5">
      <c r="A941" s="129" t="s">
        <v>667</v>
      </c>
      <c r="B941" s="130" t="s">
        <v>12</v>
      </c>
      <c r="C941" s="130" t="s">
        <v>10</v>
      </c>
      <c r="D941" s="130" t="s">
        <v>2</v>
      </c>
      <c r="E941" s="130" t="s">
        <v>5</v>
      </c>
      <c r="F941" s="131">
        <f>Приложение_6!F24</f>
        <v>2124303</v>
      </c>
      <c r="G941" s="131"/>
      <c r="I941" s="146">
        <v>2124303</v>
      </c>
      <c r="L941" s="146">
        <f t="shared" si="40"/>
        <v>0</v>
      </c>
      <c r="M941" s="146">
        <f t="shared" si="41"/>
        <v>0</v>
      </c>
    </row>
    <row r="942" spans="1:13" ht="63" outlineLevel="3">
      <c r="A942" s="129" t="s">
        <v>436</v>
      </c>
      <c r="B942" s="130" t="s">
        <v>20</v>
      </c>
      <c r="C942" s="130" t="s">
        <v>1</v>
      </c>
      <c r="D942" s="130" t="s">
        <v>3</v>
      </c>
      <c r="E942" s="130" t="s">
        <v>3</v>
      </c>
      <c r="F942" s="131">
        <f>F943</f>
        <v>0</v>
      </c>
      <c r="G942" s="131"/>
      <c r="I942" s="146">
        <v>1714645</v>
      </c>
      <c r="L942" s="146">
        <f t="shared" si="40"/>
        <v>1714645</v>
      </c>
      <c r="M942" s="146">
        <f t="shared" si="41"/>
        <v>0</v>
      </c>
    </row>
    <row r="943" spans="1:13" ht="141.75" outlineLevel="4">
      <c r="A943" s="129" t="s">
        <v>1216</v>
      </c>
      <c r="B943" s="130" t="s">
        <v>20</v>
      </c>
      <c r="C943" s="130" t="s">
        <v>10</v>
      </c>
      <c r="D943" s="130" t="s">
        <v>3</v>
      </c>
      <c r="E943" s="130" t="s">
        <v>3</v>
      </c>
      <c r="F943" s="131">
        <f>F944</f>
        <v>0</v>
      </c>
      <c r="G943" s="131"/>
      <c r="I943" s="146">
        <v>1714645</v>
      </c>
      <c r="L943" s="146">
        <f t="shared" si="40"/>
        <v>1714645</v>
      </c>
      <c r="M943" s="146">
        <f t="shared" si="41"/>
        <v>0</v>
      </c>
    </row>
    <row r="944" spans="1:13" ht="94.5" outlineLevel="5">
      <c r="A944" s="129" t="s">
        <v>668</v>
      </c>
      <c r="B944" s="130" t="s">
        <v>20</v>
      </c>
      <c r="C944" s="130" t="s">
        <v>10</v>
      </c>
      <c r="D944" s="130" t="s">
        <v>2</v>
      </c>
      <c r="E944" s="130" t="s">
        <v>14</v>
      </c>
      <c r="F944" s="131">
        <f>Приложение_6!F39</f>
        <v>0</v>
      </c>
      <c r="G944" s="131"/>
      <c r="I944" s="146">
        <v>1714645</v>
      </c>
      <c r="L944" s="146">
        <f t="shared" si="40"/>
        <v>1714645</v>
      </c>
      <c r="M944" s="146">
        <f t="shared" si="41"/>
        <v>0</v>
      </c>
    </row>
    <row r="945" spans="1:13" ht="78.75" outlineLevel="3">
      <c r="A945" s="129" t="s">
        <v>440</v>
      </c>
      <c r="B945" s="130" t="s">
        <v>61</v>
      </c>
      <c r="C945" s="130" t="s">
        <v>1</v>
      </c>
      <c r="D945" s="130" t="s">
        <v>3</v>
      </c>
      <c r="E945" s="130" t="s">
        <v>3</v>
      </c>
      <c r="F945" s="131">
        <f>F946</f>
        <v>1753836.66</v>
      </c>
      <c r="G945" s="131"/>
      <c r="I945" s="146">
        <v>1299819</v>
      </c>
      <c r="L945" s="146">
        <f t="shared" si="40"/>
        <v>-454017.6599999999</v>
      </c>
      <c r="M945" s="146">
        <f t="shared" si="41"/>
        <v>0</v>
      </c>
    </row>
    <row r="946" spans="1:13" ht="141.75" outlineLevel="4">
      <c r="A946" s="129" t="s">
        <v>1216</v>
      </c>
      <c r="B946" s="130" t="s">
        <v>61</v>
      </c>
      <c r="C946" s="130" t="s">
        <v>10</v>
      </c>
      <c r="D946" s="130" t="s">
        <v>3</v>
      </c>
      <c r="E946" s="130" t="s">
        <v>3</v>
      </c>
      <c r="F946" s="131">
        <f>F947</f>
        <v>1753836.66</v>
      </c>
      <c r="G946" s="131"/>
      <c r="I946" s="146">
        <v>1299819</v>
      </c>
      <c r="L946" s="146">
        <f t="shared" si="40"/>
        <v>-454017.6599999999</v>
      </c>
      <c r="M946" s="146">
        <f t="shared" si="41"/>
        <v>0</v>
      </c>
    </row>
    <row r="947" spans="1:13" ht="94.5" outlineLevel="5">
      <c r="A947" s="129" t="s">
        <v>670</v>
      </c>
      <c r="B947" s="130" t="s">
        <v>61</v>
      </c>
      <c r="C947" s="130" t="s">
        <v>10</v>
      </c>
      <c r="D947" s="130" t="s">
        <v>2</v>
      </c>
      <c r="E947" s="130" t="s">
        <v>60</v>
      </c>
      <c r="F947" s="131">
        <f>Приложение_6!F133</f>
        <v>1753836.66</v>
      </c>
      <c r="G947" s="131"/>
      <c r="I947" s="146">
        <v>1299819</v>
      </c>
      <c r="L947" s="146">
        <f t="shared" si="40"/>
        <v>-454017.6599999999</v>
      </c>
      <c r="M947" s="146">
        <f t="shared" si="41"/>
        <v>0</v>
      </c>
    </row>
    <row r="948" spans="1:13" ht="47.25" outlineLevel="5">
      <c r="A948" s="155" t="s">
        <v>1254</v>
      </c>
      <c r="B948" s="156" t="s">
        <v>1255</v>
      </c>
      <c r="C948" s="156" t="s">
        <v>1</v>
      </c>
      <c r="D948" s="277" t="s">
        <v>3</v>
      </c>
      <c r="E948" s="277" t="s">
        <v>3</v>
      </c>
      <c r="F948" s="278">
        <f>F949</f>
        <v>900000</v>
      </c>
      <c r="G948" s="131"/>
      <c r="I948" s="146"/>
      <c r="L948" s="146"/>
      <c r="M948" s="146"/>
    </row>
    <row r="949" spans="1:13" ht="31.5" outlineLevel="5">
      <c r="A949" s="129" t="s">
        <v>699</v>
      </c>
      <c r="B949" s="156" t="s">
        <v>1255</v>
      </c>
      <c r="C949" s="156" t="s">
        <v>65</v>
      </c>
      <c r="D949" s="277" t="s">
        <v>3</v>
      </c>
      <c r="E949" s="277" t="s">
        <v>3</v>
      </c>
      <c r="F949" s="278">
        <f>F950</f>
        <v>900000</v>
      </c>
      <c r="G949" s="131"/>
      <c r="I949" s="146"/>
      <c r="L949" s="146"/>
      <c r="M949" s="146"/>
    </row>
    <row r="950" spans="1:13" ht="31.5" outlineLevel="5">
      <c r="A950" s="129" t="s">
        <v>1253</v>
      </c>
      <c r="B950" s="156" t="s">
        <v>1255</v>
      </c>
      <c r="C950" s="156" t="s">
        <v>65</v>
      </c>
      <c r="D950" s="277" t="s">
        <v>2</v>
      </c>
      <c r="E950" s="277" t="s">
        <v>242</v>
      </c>
      <c r="F950" s="278">
        <f>Приложение_6!F143</f>
        <v>900000</v>
      </c>
      <c r="G950" s="131"/>
      <c r="I950" s="146"/>
      <c r="L950" s="146"/>
      <c r="M950" s="146"/>
    </row>
    <row r="951" spans="1:13" ht="63" outlineLevel="3">
      <c r="A951" s="129" t="s">
        <v>437</v>
      </c>
      <c r="B951" s="130" t="s">
        <v>21</v>
      </c>
      <c r="C951" s="130" t="s">
        <v>1</v>
      </c>
      <c r="D951" s="130" t="s">
        <v>3</v>
      </c>
      <c r="E951" s="130" t="s">
        <v>3</v>
      </c>
      <c r="F951" s="131">
        <f>F952</f>
        <v>5035241</v>
      </c>
      <c r="G951" s="131"/>
      <c r="I951" s="146">
        <v>5035241</v>
      </c>
      <c r="L951" s="146">
        <f t="shared" si="40"/>
        <v>0</v>
      </c>
      <c r="M951" s="146">
        <f t="shared" si="41"/>
        <v>0</v>
      </c>
    </row>
    <row r="952" spans="1:13" ht="141.75" outlineLevel="4">
      <c r="A952" s="129" t="s">
        <v>1216</v>
      </c>
      <c r="B952" s="130" t="s">
        <v>21</v>
      </c>
      <c r="C952" s="130" t="s">
        <v>10</v>
      </c>
      <c r="D952" s="130" t="s">
        <v>3</v>
      </c>
      <c r="E952" s="130" t="s">
        <v>3</v>
      </c>
      <c r="F952" s="131">
        <f>F953+F954</f>
        <v>5035241</v>
      </c>
      <c r="G952" s="131"/>
      <c r="I952" s="146">
        <v>5035241</v>
      </c>
      <c r="L952" s="146">
        <f t="shared" si="40"/>
        <v>0</v>
      </c>
      <c r="M952" s="146">
        <f t="shared" si="41"/>
        <v>0</v>
      </c>
    </row>
    <row r="953" spans="1:13" ht="94.5" outlineLevel="5">
      <c r="A953" s="129" t="s">
        <v>668</v>
      </c>
      <c r="B953" s="130" t="s">
        <v>21</v>
      </c>
      <c r="C953" s="130" t="s">
        <v>10</v>
      </c>
      <c r="D953" s="130" t="s">
        <v>2</v>
      </c>
      <c r="E953" s="130" t="s">
        <v>14</v>
      </c>
      <c r="F953" s="131">
        <f>Приложение_6!F41</f>
        <v>2987580</v>
      </c>
      <c r="G953" s="131"/>
      <c r="I953" s="146">
        <v>2987580</v>
      </c>
      <c r="L953" s="146">
        <f t="shared" si="40"/>
        <v>0</v>
      </c>
      <c r="M953" s="146">
        <f t="shared" si="41"/>
        <v>0</v>
      </c>
    </row>
    <row r="954" spans="1:13" ht="94.5" outlineLevel="5">
      <c r="A954" s="129" t="s">
        <v>670</v>
      </c>
      <c r="B954" s="130" t="s">
        <v>21</v>
      </c>
      <c r="C954" s="130" t="s">
        <v>10</v>
      </c>
      <c r="D954" s="130" t="s">
        <v>2</v>
      </c>
      <c r="E954" s="130" t="s">
        <v>60</v>
      </c>
      <c r="F954" s="131">
        <f>Приложение_6!F135</f>
        <v>2047661</v>
      </c>
      <c r="G954" s="131"/>
      <c r="I954" s="146">
        <v>2047661</v>
      </c>
      <c r="L954" s="146">
        <f t="shared" si="40"/>
        <v>0</v>
      </c>
      <c r="M954" s="146">
        <f t="shared" si="41"/>
        <v>0</v>
      </c>
    </row>
    <row r="955" spans="1:13" ht="78.75" outlineLevel="3">
      <c r="A955" s="129" t="s">
        <v>439</v>
      </c>
      <c r="B955" s="130" t="s">
        <v>62</v>
      </c>
      <c r="C955" s="130" t="s">
        <v>1</v>
      </c>
      <c r="D955" s="130" t="s">
        <v>3</v>
      </c>
      <c r="E955" s="130" t="s">
        <v>3</v>
      </c>
      <c r="F955" s="131">
        <f>F956</f>
        <v>839986.14</v>
      </c>
      <c r="G955" s="131"/>
      <c r="I955" s="146">
        <v>548195</v>
      </c>
      <c r="L955" s="146">
        <f t="shared" si="40"/>
        <v>-291791.14</v>
      </c>
      <c r="M955" s="146">
        <f t="shared" si="41"/>
        <v>0</v>
      </c>
    </row>
    <row r="956" spans="1:13" ht="141.75" outlineLevel="4">
      <c r="A956" s="129" t="s">
        <v>1216</v>
      </c>
      <c r="B956" s="130" t="s">
        <v>62</v>
      </c>
      <c r="C956" s="130" t="s">
        <v>10</v>
      </c>
      <c r="D956" s="130" t="s">
        <v>3</v>
      </c>
      <c r="E956" s="130" t="s">
        <v>3</v>
      </c>
      <c r="F956" s="131">
        <f>F958+F957</f>
        <v>839986.14</v>
      </c>
      <c r="G956" s="131"/>
      <c r="I956" s="146">
        <v>548195</v>
      </c>
      <c r="L956" s="146">
        <f t="shared" si="40"/>
        <v>-291791.14</v>
      </c>
      <c r="M956" s="146">
        <f t="shared" si="41"/>
        <v>0</v>
      </c>
    </row>
    <row r="957" spans="1:13" ht="94.5" outlineLevel="4">
      <c r="A957" s="129" t="s">
        <v>668</v>
      </c>
      <c r="B957" s="130" t="s">
        <v>62</v>
      </c>
      <c r="C957" s="130" t="s">
        <v>10</v>
      </c>
      <c r="D957" s="130" t="s">
        <v>2</v>
      </c>
      <c r="E957" s="130" t="s">
        <v>14</v>
      </c>
      <c r="F957" s="131">
        <f>Приложение_6!F42</f>
        <v>306387.97</v>
      </c>
      <c r="G957" s="131"/>
      <c r="I957" s="146"/>
      <c r="L957" s="146"/>
      <c r="M957" s="146"/>
    </row>
    <row r="958" spans="1:13" ht="94.5" outlineLevel="5">
      <c r="A958" s="129" t="s">
        <v>670</v>
      </c>
      <c r="B958" s="130" t="s">
        <v>62</v>
      </c>
      <c r="C958" s="130" t="s">
        <v>10</v>
      </c>
      <c r="D958" s="130" t="s">
        <v>2</v>
      </c>
      <c r="E958" s="130" t="s">
        <v>60</v>
      </c>
      <c r="F958" s="131">
        <f>Приложение_6!F137</f>
        <v>533598.17</v>
      </c>
      <c r="G958" s="131"/>
      <c r="I958" s="146">
        <v>548195</v>
      </c>
      <c r="L958" s="146">
        <f t="shared" si="40"/>
        <v>14596.829999999958</v>
      </c>
      <c r="M958" s="146">
        <f t="shared" si="41"/>
        <v>0</v>
      </c>
    </row>
    <row r="959" spans="1:13" ht="126" outlineLevel="3">
      <c r="A959" s="129" t="s">
        <v>435</v>
      </c>
      <c r="B959" s="130" t="s">
        <v>13</v>
      </c>
      <c r="C959" s="130" t="s">
        <v>1</v>
      </c>
      <c r="D959" s="130" t="s">
        <v>3</v>
      </c>
      <c r="E959" s="130" t="s">
        <v>3</v>
      </c>
      <c r="F959" s="131">
        <f>F960</f>
        <v>244000</v>
      </c>
      <c r="G959" s="131"/>
      <c r="I959" s="146">
        <v>244000</v>
      </c>
      <c r="L959" s="146">
        <f t="shared" si="40"/>
        <v>0</v>
      </c>
      <c r="M959" s="146">
        <f t="shared" si="41"/>
        <v>0</v>
      </c>
    </row>
    <row r="960" spans="1:13" ht="141.75" outlineLevel="4">
      <c r="A960" s="129" t="s">
        <v>1216</v>
      </c>
      <c r="B960" s="130" t="s">
        <v>13</v>
      </c>
      <c r="C960" s="130" t="s">
        <v>10</v>
      </c>
      <c r="D960" s="130" t="s">
        <v>3</v>
      </c>
      <c r="E960" s="130" t="s">
        <v>3</v>
      </c>
      <c r="F960" s="131">
        <f>F961+F962+F963</f>
        <v>244000</v>
      </c>
      <c r="G960" s="131"/>
      <c r="I960" s="146">
        <v>244000</v>
      </c>
      <c r="L960" s="146">
        <f t="shared" si="40"/>
        <v>0</v>
      </c>
      <c r="M960" s="146">
        <f t="shared" si="41"/>
        <v>0</v>
      </c>
    </row>
    <row r="961" spans="1:13" ht="63" outlineLevel="5">
      <c r="A961" s="129" t="s">
        <v>667</v>
      </c>
      <c r="B961" s="130" t="s">
        <v>13</v>
      </c>
      <c r="C961" s="130" t="s">
        <v>10</v>
      </c>
      <c r="D961" s="130" t="s">
        <v>2</v>
      </c>
      <c r="E961" s="130" t="s">
        <v>5</v>
      </c>
      <c r="F961" s="131">
        <f>Приложение_6!F26</f>
        <v>25000</v>
      </c>
      <c r="G961" s="131"/>
      <c r="I961" s="146">
        <v>25000</v>
      </c>
      <c r="L961" s="146">
        <f t="shared" si="40"/>
        <v>0</v>
      </c>
      <c r="M961" s="146">
        <f t="shared" si="41"/>
        <v>0</v>
      </c>
    </row>
    <row r="962" spans="1:13" ht="94.5" outlineLevel="5">
      <c r="A962" s="129" t="s">
        <v>668</v>
      </c>
      <c r="B962" s="130" t="s">
        <v>13</v>
      </c>
      <c r="C962" s="130" t="s">
        <v>10</v>
      </c>
      <c r="D962" s="130" t="s">
        <v>2</v>
      </c>
      <c r="E962" s="130" t="s">
        <v>14</v>
      </c>
      <c r="F962" s="131">
        <f>Приложение_6!F45</f>
        <v>133000</v>
      </c>
      <c r="G962" s="131"/>
      <c r="I962" s="146">
        <v>133000</v>
      </c>
      <c r="L962" s="146">
        <f t="shared" si="40"/>
        <v>0</v>
      </c>
      <c r="M962" s="146">
        <f t="shared" si="41"/>
        <v>0</v>
      </c>
    </row>
    <row r="963" spans="1:13" ht="94.5" outlineLevel="5">
      <c r="A963" s="129" t="s">
        <v>670</v>
      </c>
      <c r="B963" s="130" t="s">
        <v>13</v>
      </c>
      <c r="C963" s="130" t="s">
        <v>10</v>
      </c>
      <c r="D963" s="130" t="s">
        <v>2</v>
      </c>
      <c r="E963" s="130" t="s">
        <v>60</v>
      </c>
      <c r="F963" s="131">
        <f>Приложение_6!F139</f>
        <v>86000</v>
      </c>
      <c r="G963" s="131"/>
      <c r="I963" s="146">
        <v>86000</v>
      </c>
      <c r="L963" s="146">
        <f t="shared" si="40"/>
        <v>0</v>
      </c>
      <c r="M963" s="146">
        <f t="shared" si="41"/>
        <v>0</v>
      </c>
    </row>
    <row r="964" spans="1:13" ht="47.25" outlineLevel="3">
      <c r="A964" s="129" t="s">
        <v>450</v>
      </c>
      <c r="B964" s="130" t="s">
        <v>141</v>
      </c>
      <c r="C964" s="130" t="s">
        <v>1</v>
      </c>
      <c r="D964" s="130" t="s">
        <v>3</v>
      </c>
      <c r="E964" s="130" t="s">
        <v>3</v>
      </c>
      <c r="F964" s="131">
        <f>F965+F967</f>
        <v>696904.4199999999</v>
      </c>
      <c r="G964" s="131"/>
      <c r="I964" s="146">
        <v>736764.42</v>
      </c>
      <c r="L964" s="146">
        <f aca="true" t="shared" si="42" ref="L964:L988">I964-F964</f>
        <v>39860.00000000012</v>
      </c>
      <c r="M964" s="146">
        <f aca="true" t="shared" si="43" ref="M964:M988">J964-G964</f>
        <v>0</v>
      </c>
    </row>
    <row r="965" spans="1:13" ht="63" outlineLevel="4">
      <c r="A965" s="129" t="s">
        <v>697</v>
      </c>
      <c r="B965" s="130" t="s">
        <v>141</v>
      </c>
      <c r="C965" s="130" t="s">
        <v>17</v>
      </c>
      <c r="D965" s="130" t="s">
        <v>3</v>
      </c>
      <c r="E965" s="130" t="s">
        <v>3</v>
      </c>
      <c r="F965" s="131">
        <f>F966</f>
        <v>249000</v>
      </c>
      <c r="G965" s="131"/>
      <c r="I965" s="146">
        <v>249000</v>
      </c>
      <c r="L965" s="146">
        <f t="shared" si="42"/>
        <v>0</v>
      </c>
      <c r="M965" s="146">
        <f t="shared" si="43"/>
        <v>0</v>
      </c>
    </row>
    <row r="966" spans="1:13" ht="31.5" outlineLevel="5">
      <c r="A966" s="129" t="s">
        <v>672</v>
      </c>
      <c r="B966" s="130" t="s">
        <v>141</v>
      </c>
      <c r="C966" s="130" t="s">
        <v>17</v>
      </c>
      <c r="D966" s="130" t="s">
        <v>2</v>
      </c>
      <c r="E966" s="130" t="s">
        <v>66</v>
      </c>
      <c r="F966" s="131">
        <f>Приложение_6!F274</f>
        <v>249000</v>
      </c>
      <c r="G966" s="131"/>
      <c r="I966" s="146">
        <v>249000</v>
      </c>
      <c r="L966" s="146">
        <f t="shared" si="42"/>
        <v>0</v>
      </c>
      <c r="M966" s="146">
        <f t="shared" si="43"/>
        <v>0</v>
      </c>
    </row>
    <row r="967" spans="1:13" ht="31.5" outlineLevel="4">
      <c r="A967" s="129" t="s">
        <v>699</v>
      </c>
      <c r="B967" s="130" t="s">
        <v>141</v>
      </c>
      <c r="C967" s="130" t="s">
        <v>65</v>
      </c>
      <c r="D967" s="130" t="s">
        <v>3</v>
      </c>
      <c r="E967" s="130" t="s">
        <v>3</v>
      </c>
      <c r="F967" s="131">
        <f>F968</f>
        <v>447904.42</v>
      </c>
      <c r="G967" s="131"/>
      <c r="I967" s="146">
        <v>487764.42</v>
      </c>
      <c r="L967" s="146">
        <f t="shared" si="42"/>
        <v>39860</v>
      </c>
      <c r="M967" s="146">
        <f t="shared" si="43"/>
        <v>0</v>
      </c>
    </row>
    <row r="968" spans="1:13" ht="31.5" outlineLevel="5">
      <c r="A968" s="129" t="s">
        <v>672</v>
      </c>
      <c r="B968" s="130" t="s">
        <v>141</v>
      </c>
      <c r="C968" s="130" t="s">
        <v>65</v>
      </c>
      <c r="D968" s="130" t="s">
        <v>2</v>
      </c>
      <c r="E968" s="130" t="s">
        <v>66</v>
      </c>
      <c r="F968" s="131">
        <f>Приложение_6!F275</f>
        <v>447904.42</v>
      </c>
      <c r="G968" s="131"/>
      <c r="I968" s="146">
        <v>487764.42</v>
      </c>
      <c r="L968" s="146">
        <f t="shared" si="42"/>
        <v>39860</v>
      </c>
      <c r="M968" s="146">
        <f t="shared" si="43"/>
        <v>0</v>
      </c>
    </row>
    <row r="969" spans="1:13" ht="31.5" outlineLevel="5">
      <c r="A969" s="95" t="s">
        <v>1248</v>
      </c>
      <c r="B969" s="96" t="s">
        <v>1249</v>
      </c>
      <c r="C969" s="96" t="s">
        <v>1</v>
      </c>
      <c r="D969" s="130" t="s">
        <v>3</v>
      </c>
      <c r="E969" s="130" t="s">
        <v>3</v>
      </c>
      <c r="F969" s="131">
        <f>F970</f>
        <v>310000</v>
      </c>
      <c r="G969" s="131"/>
      <c r="I969" s="146"/>
      <c r="L969" s="146"/>
      <c r="M969" s="146"/>
    </row>
    <row r="970" spans="1:13" ht="31.5" outlineLevel="5">
      <c r="A970" s="95" t="s">
        <v>699</v>
      </c>
      <c r="B970" s="96" t="s">
        <v>1249</v>
      </c>
      <c r="C970" s="96" t="s">
        <v>65</v>
      </c>
      <c r="D970" s="130" t="s">
        <v>3</v>
      </c>
      <c r="E970" s="130" t="s">
        <v>3</v>
      </c>
      <c r="F970" s="131">
        <f>F971</f>
        <v>310000</v>
      </c>
      <c r="G970" s="131"/>
      <c r="I970" s="146"/>
      <c r="L970" s="146"/>
      <c r="M970" s="146"/>
    </row>
    <row r="971" spans="1:13" ht="31.5" outlineLevel="5">
      <c r="A971" s="129" t="s">
        <v>672</v>
      </c>
      <c r="B971" s="96" t="s">
        <v>1249</v>
      </c>
      <c r="C971" s="130" t="s">
        <v>65</v>
      </c>
      <c r="D971" s="130" t="s">
        <v>2</v>
      </c>
      <c r="E971" s="130" t="s">
        <v>66</v>
      </c>
      <c r="F971" s="131">
        <f>Приложение_6!F277</f>
        <v>310000</v>
      </c>
      <c r="G971" s="131"/>
      <c r="I971" s="146"/>
      <c r="L971" s="146"/>
      <c r="M971" s="146"/>
    </row>
    <row r="972" spans="1:13" ht="47.25" outlineLevel="3">
      <c r="A972" s="129" t="s">
        <v>441</v>
      </c>
      <c r="B972" s="130" t="s">
        <v>64</v>
      </c>
      <c r="C972" s="130" t="s">
        <v>1</v>
      </c>
      <c r="D972" s="130" t="s">
        <v>3</v>
      </c>
      <c r="E972" s="130" t="s">
        <v>3</v>
      </c>
      <c r="F972" s="131">
        <f>F973</f>
        <v>706000</v>
      </c>
      <c r="G972" s="131"/>
      <c r="I972" s="146">
        <v>1606000</v>
      </c>
      <c r="L972" s="146">
        <f t="shared" si="42"/>
        <v>900000</v>
      </c>
      <c r="M972" s="146">
        <f t="shared" si="43"/>
        <v>0</v>
      </c>
    </row>
    <row r="973" spans="1:13" ht="31.5" outlineLevel="4">
      <c r="A973" s="129" t="s">
        <v>699</v>
      </c>
      <c r="B973" s="130" t="s">
        <v>64</v>
      </c>
      <c r="C973" s="130" t="s">
        <v>65</v>
      </c>
      <c r="D973" s="130" t="s">
        <v>3</v>
      </c>
      <c r="E973" s="130" t="s">
        <v>3</v>
      </c>
      <c r="F973" s="131">
        <f>F974</f>
        <v>706000</v>
      </c>
      <c r="G973" s="131"/>
      <c r="I973" s="146">
        <v>1606000</v>
      </c>
      <c r="L973" s="146">
        <f t="shared" si="42"/>
        <v>900000</v>
      </c>
      <c r="M973" s="146">
        <f t="shared" si="43"/>
        <v>0</v>
      </c>
    </row>
    <row r="974" spans="1:13" ht="15.75" outlineLevel="5">
      <c r="A974" s="129" t="s">
        <v>671</v>
      </c>
      <c r="B974" s="130" t="s">
        <v>64</v>
      </c>
      <c r="C974" s="130" t="s">
        <v>65</v>
      </c>
      <c r="D974" s="130" t="s">
        <v>2</v>
      </c>
      <c r="E974" s="130" t="s">
        <v>63</v>
      </c>
      <c r="F974" s="131">
        <f>Приложение_6!F147</f>
        <v>706000</v>
      </c>
      <c r="G974" s="131"/>
      <c r="I974" s="146">
        <v>1606000</v>
      </c>
      <c r="L974" s="146">
        <f t="shared" si="42"/>
        <v>900000</v>
      </c>
      <c r="M974" s="146">
        <f t="shared" si="43"/>
        <v>0</v>
      </c>
    </row>
    <row r="975" spans="1:13" ht="173.25" outlineLevel="3">
      <c r="A975" s="129" t="s">
        <v>475</v>
      </c>
      <c r="B975" s="130" t="s">
        <v>375</v>
      </c>
      <c r="C975" s="130" t="s">
        <v>1</v>
      </c>
      <c r="D975" s="130" t="s">
        <v>3</v>
      </c>
      <c r="E975" s="130" t="s">
        <v>3</v>
      </c>
      <c r="F975" s="131">
        <f>F976</f>
        <v>8284864.61</v>
      </c>
      <c r="G975" s="131"/>
      <c r="I975" s="146">
        <v>8284864.61</v>
      </c>
      <c r="L975" s="146">
        <f t="shared" si="42"/>
        <v>0</v>
      </c>
      <c r="M975" s="146">
        <f t="shared" si="43"/>
        <v>0</v>
      </c>
    </row>
    <row r="976" spans="1:13" ht="31.5" outlineLevel="4">
      <c r="A976" s="129" t="s">
        <v>698</v>
      </c>
      <c r="B976" s="130" t="s">
        <v>375</v>
      </c>
      <c r="C976" s="130" t="s">
        <v>47</v>
      </c>
      <c r="D976" s="130" t="s">
        <v>3</v>
      </c>
      <c r="E976" s="130" t="s">
        <v>3</v>
      </c>
      <c r="F976" s="131">
        <f>F977</f>
        <v>8284864.61</v>
      </c>
      <c r="G976" s="131"/>
      <c r="I976" s="146">
        <v>8284864.61</v>
      </c>
      <c r="L976" s="146">
        <f t="shared" si="42"/>
        <v>0</v>
      </c>
      <c r="M976" s="146">
        <f t="shared" si="43"/>
        <v>0</v>
      </c>
    </row>
    <row r="977" spans="1:13" ht="15.75" outlineLevel="5">
      <c r="A977" s="129" t="s">
        <v>690</v>
      </c>
      <c r="B977" s="130" t="s">
        <v>375</v>
      </c>
      <c r="C977" s="130" t="s">
        <v>47</v>
      </c>
      <c r="D977" s="130" t="s">
        <v>187</v>
      </c>
      <c r="E977" s="130" t="s">
        <v>2</v>
      </c>
      <c r="F977" s="131">
        <f>Приложение_6!F795</f>
        <v>8284864.61</v>
      </c>
      <c r="G977" s="131"/>
      <c r="I977" s="146">
        <v>8284864.61</v>
      </c>
      <c r="L977" s="146">
        <f t="shared" si="42"/>
        <v>0</v>
      </c>
      <c r="M977" s="146">
        <f t="shared" si="43"/>
        <v>0</v>
      </c>
    </row>
    <row r="978" spans="1:13" ht="47.25" outlineLevel="3">
      <c r="A978" s="129" t="s">
        <v>451</v>
      </c>
      <c r="B978" s="130" t="s">
        <v>142</v>
      </c>
      <c r="C978" s="130" t="s">
        <v>1</v>
      </c>
      <c r="D978" s="130" t="s">
        <v>3</v>
      </c>
      <c r="E978" s="130" t="s">
        <v>3</v>
      </c>
      <c r="F978" s="131">
        <f>F983+F985+F981+F980</f>
        <v>13380252.03</v>
      </c>
      <c r="G978" s="131"/>
      <c r="I978" s="146">
        <v>8692782.34</v>
      </c>
      <c r="L978" s="146">
        <f t="shared" si="42"/>
        <v>-4687469.6899999995</v>
      </c>
      <c r="M978" s="146">
        <f t="shared" si="43"/>
        <v>0</v>
      </c>
    </row>
    <row r="979" spans="1:13" ht="141.75" outlineLevel="3">
      <c r="A979" s="267" t="s">
        <v>712</v>
      </c>
      <c r="B979" s="268" t="s">
        <v>142</v>
      </c>
      <c r="C979" s="268" t="s">
        <v>10</v>
      </c>
      <c r="D979" s="268" t="s">
        <v>3</v>
      </c>
      <c r="E979" s="268" t="s">
        <v>3</v>
      </c>
      <c r="F979" s="269">
        <f>F980</f>
        <v>13913.91</v>
      </c>
      <c r="G979" s="269"/>
      <c r="I979" s="146"/>
      <c r="L979" s="146"/>
      <c r="M979" s="146"/>
    </row>
    <row r="980" spans="1:13" ht="31.5" outlineLevel="3">
      <c r="A980" s="266" t="s">
        <v>672</v>
      </c>
      <c r="B980" s="268" t="s">
        <v>142</v>
      </c>
      <c r="C980" s="268" t="s">
        <v>10</v>
      </c>
      <c r="D980" s="268" t="s">
        <v>2</v>
      </c>
      <c r="E980" s="268" t="s">
        <v>66</v>
      </c>
      <c r="F980" s="269">
        <f>Приложение_6!F279</f>
        <v>13913.91</v>
      </c>
      <c r="G980" s="269"/>
      <c r="I980" s="146"/>
      <c r="L980" s="146"/>
      <c r="M980" s="146"/>
    </row>
    <row r="981" spans="1:13" ht="63" outlineLevel="3">
      <c r="A981" s="19" t="s">
        <v>697</v>
      </c>
      <c r="B981" s="130" t="s">
        <v>142</v>
      </c>
      <c r="C981" s="130" t="s">
        <v>17</v>
      </c>
      <c r="D981" s="130" t="s">
        <v>3</v>
      </c>
      <c r="E981" s="130" t="s">
        <v>3</v>
      </c>
      <c r="F981" s="131">
        <f>F982</f>
        <v>1582293.0299999998</v>
      </c>
      <c r="G981" s="131"/>
      <c r="I981" s="146"/>
      <c r="L981" s="146"/>
      <c r="M981" s="146"/>
    </row>
    <row r="982" spans="1:13" ht="31.5" outlineLevel="3">
      <c r="A982" s="129" t="s">
        <v>672</v>
      </c>
      <c r="B982" s="130" t="s">
        <v>142</v>
      </c>
      <c r="C982" s="130" t="s">
        <v>17</v>
      </c>
      <c r="D982" s="130" t="s">
        <v>2</v>
      </c>
      <c r="E982" s="130" t="s">
        <v>66</v>
      </c>
      <c r="F982" s="131">
        <f>Приложение_6!F280</f>
        <v>1582293.0299999998</v>
      </c>
      <c r="G982" s="131"/>
      <c r="I982" s="146"/>
      <c r="L982" s="146"/>
      <c r="M982" s="146"/>
    </row>
    <row r="983" spans="1:13" ht="63" outlineLevel="4">
      <c r="A983" s="129" t="s">
        <v>1227</v>
      </c>
      <c r="B983" s="130" t="s">
        <v>142</v>
      </c>
      <c r="C983" s="130" t="s">
        <v>143</v>
      </c>
      <c r="D983" s="130" t="s">
        <v>3</v>
      </c>
      <c r="E983" s="130" t="s">
        <v>3</v>
      </c>
      <c r="F983" s="131">
        <f>F984</f>
        <v>8500008.46</v>
      </c>
      <c r="G983" s="131"/>
      <c r="I983" s="146">
        <v>8500008.46</v>
      </c>
      <c r="L983" s="146">
        <f t="shared" si="42"/>
        <v>0</v>
      </c>
      <c r="M983" s="146">
        <f>J983-G983</f>
        <v>0</v>
      </c>
    </row>
    <row r="984" spans="1:13" ht="31.5" outlineLevel="5">
      <c r="A984" s="129" t="s">
        <v>672</v>
      </c>
      <c r="B984" s="130" t="s">
        <v>142</v>
      </c>
      <c r="C984" s="130" t="s">
        <v>143</v>
      </c>
      <c r="D984" s="130" t="s">
        <v>2</v>
      </c>
      <c r="E984" s="130" t="s">
        <v>66</v>
      </c>
      <c r="F984" s="131">
        <f>Приложение_6!F281</f>
        <v>8500008.46</v>
      </c>
      <c r="G984" s="131"/>
      <c r="I984" s="146">
        <v>8500008.46</v>
      </c>
      <c r="L984" s="146">
        <f t="shared" si="42"/>
        <v>0</v>
      </c>
      <c r="M984" s="146">
        <f t="shared" si="43"/>
        <v>0</v>
      </c>
    </row>
    <row r="985" spans="1:13" ht="31.5" outlineLevel="4">
      <c r="A985" s="129" t="s">
        <v>699</v>
      </c>
      <c r="B985" s="130" t="s">
        <v>142</v>
      </c>
      <c r="C985" s="130" t="s">
        <v>65</v>
      </c>
      <c r="D985" s="130" t="s">
        <v>3</v>
      </c>
      <c r="E985" s="130" t="s">
        <v>3</v>
      </c>
      <c r="F985" s="131">
        <f>F986+F987</f>
        <v>3284036.63</v>
      </c>
      <c r="G985" s="131"/>
      <c r="I985" s="146">
        <v>192773.88</v>
      </c>
      <c r="L985" s="146">
        <f t="shared" si="42"/>
        <v>-3091262.75</v>
      </c>
      <c r="M985" s="146">
        <f t="shared" si="43"/>
        <v>0</v>
      </c>
    </row>
    <row r="986" spans="1:13" ht="31.5" outlineLevel="5">
      <c r="A986" s="129" t="s">
        <v>672</v>
      </c>
      <c r="B986" s="130" t="s">
        <v>142</v>
      </c>
      <c r="C986" s="130" t="s">
        <v>65</v>
      </c>
      <c r="D986" s="130" t="s">
        <v>2</v>
      </c>
      <c r="E986" s="130" t="s">
        <v>66</v>
      </c>
      <c r="F986" s="131">
        <f>Приложение_6!F282</f>
        <v>3284036.63</v>
      </c>
      <c r="G986" s="131"/>
      <c r="I986" s="146">
        <v>114194.99</v>
      </c>
      <c r="L986" s="146">
        <f t="shared" si="42"/>
        <v>-3169841.6399999997</v>
      </c>
      <c r="M986" s="146">
        <f t="shared" si="43"/>
        <v>0</v>
      </c>
    </row>
    <row r="987" spans="1:13" ht="31.5" outlineLevel="5">
      <c r="A987" s="148" t="s">
        <v>677</v>
      </c>
      <c r="B987" s="149" t="s">
        <v>142</v>
      </c>
      <c r="C987" s="149" t="s">
        <v>65</v>
      </c>
      <c r="D987" s="149" t="s">
        <v>22</v>
      </c>
      <c r="E987" s="149" t="s">
        <v>146</v>
      </c>
      <c r="F987" s="150">
        <f>Приложение_6!F369</f>
        <v>0</v>
      </c>
      <c r="G987" s="150"/>
      <c r="I987" s="146">
        <v>78578.89</v>
      </c>
      <c r="L987" s="146">
        <f t="shared" si="42"/>
        <v>78578.89</v>
      </c>
      <c r="M987" s="146">
        <f t="shared" si="43"/>
        <v>0</v>
      </c>
    </row>
    <row r="988" spans="1:13" ht="15.75">
      <c r="A988" s="319" t="s">
        <v>417</v>
      </c>
      <c r="B988" s="320"/>
      <c r="C988" s="320"/>
      <c r="D988" s="320"/>
      <c r="E988" s="321"/>
      <c r="F988" s="151">
        <f>F935+F723+F637+F624+F606+F583+F531+F420+F301+F251+F239+F10+F706</f>
        <v>2271588234.51</v>
      </c>
      <c r="G988" s="151">
        <f>G10+G301+G420+G637+G723</f>
        <v>805103202.53</v>
      </c>
      <c r="I988" s="146">
        <v>2220551930.88</v>
      </c>
      <c r="J988" s="146">
        <v>805103202.53</v>
      </c>
      <c r="L988" s="146">
        <f t="shared" si="42"/>
        <v>-51036303.630000114</v>
      </c>
      <c r="M988" s="146">
        <f t="shared" si="43"/>
        <v>0</v>
      </c>
    </row>
    <row r="989" spans="1:13" ht="15" customHeight="1">
      <c r="A989" s="152"/>
      <c r="B989" s="153"/>
      <c r="C989" s="153"/>
      <c r="D989" s="153"/>
      <c r="E989" s="153"/>
      <c r="F989" s="154"/>
      <c r="G989" s="154"/>
      <c r="L989" s="146"/>
      <c r="M989" s="146"/>
    </row>
    <row r="990" spans="6:13" ht="15.75" hidden="1">
      <c r="F990" s="145"/>
      <c r="I990" s="146"/>
      <c r="J990" s="146"/>
      <c r="L990" s="146"/>
      <c r="M990" s="146"/>
    </row>
    <row r="991" spans="6:13" ht="15.75" hidden="1">
      <c r="F991" s="145">
        <f>F988-Приложение_6!F892</f>
        <v>0</v>
      </c>
      <c r="G991" s="145">
        <f>G988-Приложение_6!G892</f>
        <v>0</v>
      </c>
      <c r="L991" s="146"/>
      <c r="M991" s="146"/>
    </row>
    <row r="992" spans="6:7" ht="15.75" hidden="1">
      <c r="F992" s="145">
        <f>F988-'Приложение_7 '!G1036</f>
        <v>0</v>
      </c>
      <c r="G992" s="145">
        <f>G988-'Приложение_7 '!H1036</f>
        <v>0</v>
      </c>
    </row>
    <row r="993" ht="15.75" hidden="1"/>
    <row r="994" ht="15.75">
      <c r="F994" s="145">
        <f>'Приложение_7 '!G1036</f>
        <v>2271588234.51</v>
      </c>
    </row>
    <row r="995" ht="15.75">
      <c r="F995" s="145">
        <f>F988-F994</f>
        <v>0</v>
      </c>
    </row>
  </sheetData>
  <sheetProtection/>
  <mergeCells count="8">
    <mergeCell ref="A4:G4"/>
    <mergeCell ref="A5:G5"/>
    <mergeCell ref="A988:E988"/>
    <mergeCell ref="A1:G1"/>
    <mergeCell ref="A2:G2"/>
    <mergeCell ref="A3:G3"/>
    <mergeCell ref="A6:G6"/>
    <mergeCell ref="A7:G7"/>
  </mergeCells>
  <printOptions/>
  <pageMargins left="0.7874015748031497" right="0.5905511811023623" top="0.5905511811023623" bottom="0.5905511811023623" header="0.3937007874015748" footer="0.3937007874015748"/>
  <pageSetup fitToHeight="0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SheetLayoutView="100" zoomScalePageLayoutView="0" workbookViewId="0" topLeftCell="A1">
      <pane ySplit="9" topLeftCell="A46" activePane="bottomLeft" state="frozen"/>
      <selection pane="topLeft" activeCell="A1" sqref="A1"/>
      <selection pane="bottomLeft" activeCell="F13" sqref="F13"/>
    </sheetView>
  </sheetViews>
  <sheetFormatPr defaultColWidth="9.140625" defaultRowHeight="15" outlineLevelRow="1"/>
  <cols>
    <col min="1" max="1" width="12.28125" style="113" customWidth="1"/>
    <col min="2" max="2" width="53.140625" style="113" customWidth="1"/>
    <col min="3" max="3" width="24.00390625" style="114" customWidth="1"/>
    <col min="4" max="4" width="21.28125" style="114" customWidth="1"/>
    <col min="5" max="5" width="21.57421875" style="114" customWidth="1"/>
    <col min="6" max="6" width="16.7109375" style="104" customWidth="1"/>
    <col min="7" max="7" width="22.8515625" style="104" customWidth="1"/>
    <col min="8" max="9" width="16.7109375" style="104" customWidth="1"/>
    <col min="10" max="16384" width="9.140625" style="104" customWidth="1"/>
  </cols>
  <sheetData>
    <row r="1" spans="1:5" ht="15.75">
      <c r="A1" s="103"/>
      <c r="B1" s="22"/>
      <c r="C1" s="22"/>
      <c r="D1" s="22"/>
      <c r="E1" s="23" t="s">
        <v>1210</v>
      </c>
    </row>
    <row r="2" spans="1:5" ht="15.75">
      <c r="A2" s="103"/>
      <c r="B2" s="305" t="s">
        <v>424</v>
      </c>
      <c r="C2" s="305"/>
      <c r="D2" s="305"/>
      <c r="E2" s="305"/>
    </row>
    <row r="3" spans="1:5" ht="15.75">
      <c r="A3" s="105"/>
      <c r="B3" s="22"/>
      <c r="C3" s="307" t="s">
        <v>1072</v>
      </c>
      <c r="D3" s="307"/>
      <c r="E3" s="307"/>
    </row>
    <row r="4" spans="1:9" ht="15.75">
      <c r="A4" s="305" t="s">
        <v>716</v>
      </c>
      <c r="B4" s="305"/>
      <c r="C4" s="305"/>
      <c r="D4" s="305"/>
      <c r="E4" s="305"/>
      <c r="F4" s="22"/>
      <c r="G4" s="22"/>
      <c r="H4" s="22"/>
      <c r="I4" s="22"/>
    </row>
    <row r="5" spans="1:9" ht="15.75">
      <c r="A5" s="305" t="s">
        <v>717</v>
      </c>
      <c r="B5" s="305"/>
      <c r="C5" s="305"/>
      <c r="D5" s="305"/>
      <c r="E5" s="305"/>
      <c r="F5" s="22"/>
      <c r="G5" s="22"/>
      <c r="H5" s="22"/>
      <c r="I5" s="22"/>
    </row>
    <row r="6" spans="1:5" ht="11.25" customHeight="1">
      <c r="A6" s="106"/>
      <c r="B6" s="107"/>
      <c r="C6" s="106"/>
      <c r="D6" s="106"/>
      <c r="E6" s="106"/>
    </row>
    <row r="7" spans="1:5" ht="42.75" customHeight="1">
      <c r="A7" s="330" t="s">
        <v>1211</v>
      </c>
      <c r="B7" s="330"/>
      <c r="C7" s="330"/>
      <c r="D7" s="330"/>
      <c r="E7" s="330"/>
    </row>
    <row r="8" spans="1:5" ht="15.75">
      <c r="A8" s="108"/>
      <c r="B8" s="109"/>
      <c r="C8" s="110"/>
      <c r="D8" s="108"/>
      <c r="E8" s="110" t="s">
        <v>1208</v>
      </c>
    </row>
    <row r="9" spans="1:7" ht="31.5">
      <c r="A9" s="6" t="s">
        <v>1212</v>
      </c>
      <c r="B9" s="6" t="s">
        <v>427</v>
      </c>
      <c r="C9" s="11" t="s">
        <v>0</v>
      </c>
      <c r="D9" s="11" t="s">
        <v>421</v>
      </c>
      <c r="E9" s="11" t="s">
        <v>420</v>
      </c>
      <c r="G9" s="124"/>
    </row>
    <row r="10" spans="1:7" ht="15.75">
      <c r="A10" s="6">
        <v>1</v>
      </c>
      <c r="B10" s="6">
        <v>2</v>
      </c>
      <c r="C10" s="11">
        <v>3</v>
      </c>
      <c r="D10" s="11">
        <v>4</v>
      </c>
      <c r="E10" s="11">
        <v>5</v>
      </c>
      <c r="G10" s="124"/>
    </row>
    <row r="11" spans="1:7" s="111" customFormat="1" ht="37.5" customHeight="1">
      <c r="A11" s="324" t="s">
        <v>661</v>
      </c>
      <c r="B11" s="325"/>
      <c r="C11" s="12">
        <f>C12+C13</f>
        <v>1403333381.27</v>
      </c>
      <c r="D11" s="12">
        <f>D12+D13</f>
        <v>1357910282.36</v>
      </c>
      <c r="E11" s="12">
        <f>E12+E13</f>
        <v>1334539264.92</v>
      </c>
      <c r="G11" s="125"/>
    </row>
    <row r="12" spans="1:7" ht="31.5" outlineLevel="1">
      <c r="A12" s="7" t="s">
        <v>764</v>
      </c>
      <c r="B12" s="9" t="s">
        <v>765</v>
      </c>
      <c r="C12" s="13">
        <f>'Приложение_7 '!G589+'Приложение_7 '!G630+'Приложение_7 '!G661+'Приложение_7 '!G702+'Приложение_7 '!G727+'Приложение_7 '!G742+'Приложение_7 '!G776+'Приложение_7 '!G802</f>
        <v>1402558867.54</v>
      </c>
      <c r="D12" s="13">
        <v>1357910282.36</v>
      </c>
      <c r="E12" s="13">
        <v>1334539264.92</v>
      </c>
      <c r="G12" s="124"/>
    </row>
    <row r="13" spans="1:7" ht="35.25" customHeight="1" outlineLevel="1">
      <c r="A13" s="7" t="s">
        <v>738</v>
      </c>
      <c r="B13" s="9" t="s">
        <v>739</v>
      </c>
      <c r="C13" s="13">
        <f>'Приложение_7 '!G531</f>
        <v>774513.73</v>
      </c>
      <c r="D13" s="13">
        <v>0</v>
      </c>
      <c r="E13" s="13">
        <v>0</v>
      </c>
      <c r="G13" s="124"/>
    </row>
    <row r="14" spans="1:7" s="111" customFormat="1" ht="52.5" customHeight="1">
      <c r="A14" s="324" t="s">
        <v>623</v>
      </c>
      <c r="B14" s="325"/>
      <c r="C14" s="12">
        <f>C15+C16</f>
        <v>928720.79</v>
      </c>
      <c r="D14" s="12">
        <f>D15+D16</f>
        <v>318944</v>
      </c>
      <c r="E14" s="12">
        <f>E15+E16</f>
        <v>318944</v>
      </c>
      <c r="G14" s="125"/>
    </row>
    <row r="15" spans="1:9" ht="56.25" customHeight="1" outlineLevel="1">
      <c r="A15" s="7" t="s">
        <v>726</v>
      </c>
      <c r="B15" s="9" t="s">
        <v>1080</v>
      </c>
      <c r="C15" s="13">
        <f>'Приложение_7 '!G96</f>
        <v>318944</v>
      </c>
      <c r="D15" s="13">
        <v>318944</v>
      </c>
      <c r="E15" s="13">
        <v>318944</v>
      </c>
      <c r="G15" s="124"/>
      <c r="I15" s="124"/>
    </row>
    <row r="16" spans="1:7" ht="40.5" customHeight="1" outlineLevel="1">
      <c r="A16" s="7" t="s">
        <v>770</v>
      </c>
      <c r="B16" s="9" t="s">
        <v>1164</v>
      </c>
      <c r="C16" s="13">
        <f>'Приложение_7 '!G907</f>
        <v>609776.79</v>
      </c>
      <c r="D16" s="13">
        <v>0</v>
      </c>
      <c r="E16" s="13">
        <v>0</v>
      </c>
      <c r="G16" s="124"/>
    </row>
    <row r="17" spans="1:7" s="111" customFormat="1" ht="55.5" customHeight="1">
      <c r="A17" s="324" t="s">
        <v>666</v>
      </c>
      <c r="B17" s="325"/>
      <c r="C17" s="12">
        <f>C18</f>
        <v>21236122</v>
      </c>
      <c r="D17" s="12">
        <f>D18</f>
        <v>21335488</v>
      </c>
      <c r="E17" s="12">
        <f>E18</f>
        <v>21470627</v>
      </c>
      <c r="G17" s="125"/>
    </row>
    <row r="18" spans="1:5" ht="31.5" outlineLevel="1">
      <c r="A18" s="7" t="s">
        <v>770</v>
      </c>
      <c r="B18" s="9" t="s">
        <v>1164</v>
      </c>
      <c r="C18" s="13">
        <f>'Приложение_7 '!G873+'Приложение_7 '!G996</f>
        <v>21236122</v>
      </c>
      <c r="D18" s="13">
        <v>21335488</v>
      </c>
      <c r="E18" s="13">
        <v>21470627</v>
      </c>
    </row>
    <row r="19" spans="1:7" s="111" customFormat="1" ht="51.75" customHeight="1">
      <c r="A19" s="324" t="s">
        <v>665</v>
      </c>
      <c r="B19" s="325"/>
      <c r="C19" s="12">
        <f>C20</f>
        <v>276957238.08000004</v>
      </c>
      <c r="D19" s="12">
        <f>D20</f>
        <v>246629236.99</v>
      </c>
      <c r="E19" s="12">
        <f>E20</f>
        <v>231732914.91</v>
      </c>
      <c r="G19" s="125"/>
    </row>
    <row r="20" spans="1:7" ht="31.5" outlineLevel="1">
      <c r="A20" s="7" t="s">
        <v>770</v>
      </c>
      <c r="B20" s="9" t="s">
        <v>1164</v>
      </c>
      <c r="C20" s="13">
        <f>'Приложение_7 '!G848+'Приложение_7 '!G913+'Приложение_7 '!G981</f>
        <v>276957238.08000004</v>
      </c>
      <c r="D20" s="13">
        <v>246629236.99</v>
      </c>
      <c r="E20" s="13">
        <v>231732914.91</v>
      </c>
      <c r="G20" s="125"/>
    </row>
    <row r="21" spans="1:7" s="111" customFormat="1" ht="53.25" customHeight="1">
      <c r="A21" s="324" t="s">
        <v>664</v>
      </c>
      <c r="B21" s="325" t="s">
        <v>1209</v>
      </c>
      <c r="C21" s="12">
        <f>C22+C23</f>
        <v>153220211.98000002</v>
      </c>
      <c r="D21" s="12">
        <f>D22+D23</f>
        <v>103846599.23</v>
      </c>
      <c r="E21" s="12">
        <f>E22+E23</f>
        <v>94995676.08</v>
      </c>
      <c r="G21" s="125"/>
    </row>
    <row r="22" spans="1:7" ht="59.25" customHeight="1" outlineLevel="1">
      <c r="A22" s="7" t="s">
        <v>726</v>
      </c>
      <c r="B22" s="9" t="s">
        <v>1080</v>
      </c>
      <c r="C22" s="13">
        <f>'Приложение_7 '!G224</f>
        <v>23941366.8</v>
      </c>
      <c r="D22" s="13">
        <v>19931366.8</v>
      </c>
      <c r="E22" s="13">
        <v>19931366.8</v>
      </c>
      <c r="G22" s="126"/>
    </row>
    <row r="23" spans="1:7" ht="31.5" outlineLevel="1">
      <c r="A23" s="7" t="s">
        <v>738</v>
      </c>
      <c r="B23" s="9" t="s">
        <v>739</v>
      </c>
      <c r="C23" s="13">
        <f>'Приложение_7 '!G370+'Приложение_7 '!G439+'Приложение_7 '!G461+'Приложение_7 '!G480+'Приложение_7 '!G511</f>
        <v>129278845.18</v>
      </c>
      <c r="D23" s="13">
        <v>83915232.43</v>
      </c>
      <c r="E23" s="13">
        <v>75064309.28</v>
      </c>
      <c r="G23" s="126"/>
    </row>
    <row r="24" spans="1:7" s="111" customFormat="1" ht="49.5" customHeight="1">
      <c r="A24" s="324" t="s">
        <v>662</v>
      </c>
      <c r="B24" s="325"/>
      <c r="C24" s="12">
        <f>C25+C26</f>
        <v>49889443.599999994</v>
      </c>
      <c r="D24" s="12">
        <f>D25+D26</f>
        <v>37836658.53</v>
      </c>
      <c r="E24" s="12">
        <f>E25+E26</f>
        <v>37834471.2</v>
      </c>
      <c r="G24" s="125"/>
    </row>
    <row r="25" spans="1:7" ht="47.25" outlineLevel="1">
      <c r="A25" s="7" t="s">
        <v>726</v>
      </c>
      <c r="B25" s="9" t="s">
        <v>1080</v>
      </c>
      <c r="C25" s="13">
        <f>'Приложение_7 '!G100+'Приложение_7 '!G195</f>
        <v>43804462.599999994</v>
      </c>
      <c r="D25" s="13">
        <v>37549658.53</v>
      </c>
      <c r="E25" s="13">
        <v>37547471.2</v>
      </c>
      <c r="G25" s="126"/>
    </row>
    <row r="26" spans="1:7" ht="31.5" outlineLevel="1">
      <c r="A26" s="7" t="s">
        <v>738</v>
      </c>
      <c r="B26" s="9" t="s">
        <v>739</v>
      </c>
      <c r="C26" s="13">
        <f>'Приложение_7 '!G311+'Приложение_7 '!G378</f>
        <v>6084981</v>
      </c>
      <c r="D26" s="13">
        <v>287000</v>
      </c>
      <c r="E26" s="13">
        <v>287000</v>
      </c>
      <c r="G26" s="126"/>
    </row>
    <row r="27" spans="1:7" s="111" customFormat="1" ht="56.25" customHeight="1">
      <c r="A27" s="324" t="s">
        <v>637</v>
      </c>
      <c r="B27" s="325"/>
      <c r="C27" s="12">
        <f>C28</f>
        <v>107080493.27000001</v>
      </c>
      <c r="D27" s="12">
        <f>D28</f>
        <v>97080043.34</v>
      </c>
      <c r="E27" s="12">
        <f>E28</f>
        <v>97086677.25</v>
      </c>
      <c r="G27" s="125"/>
    </row>
    <row r="28" spans="1:7" ht="31.5" outlineLevel="1">
      <c r="A28" s="7" t="s">
        <v>738</v>
      </c>
      <c r="B28" s="9" t="s">
        <v>739</v>
      </c>
      <c r="C28" s="13">
        <f>'Приложение_7 '!G386</f>
        <v>107080493.27000001</v>
      </c>
      <c r="D28" s="13">
        <v>97080043.34</v>
      </c>
      <c r="E28" s="13">
        <v>97086677.25</v>
      </c>
      <c r="G28" s="125"/>
    </row>
    <row r="29" spans="1:7" s="111" customFormat="1" ht="55.5" customHeight="1">
      <c r="A29" s="324" t="s">
        <v>626</v>
      </c>
      <c r="B29" s="325"/>
      <c r="C29" s="12">
        <f>C30+C31</f>
        <v>886480</v>
      </c>
      <c r="D29" s="12">
        <f>D30+D31</f>
        <v>906429.16</v>
      </c>
      <c r="E29" s="12">
        <f>E30+E31</f>
        <v>895360.51</v>
      </c>
      <c r="G29" s="125"/>
    </row>
    <row r="30" spans="1:7" ht="56.25" customHeight="1" outlineLevel="1">
      <c r="A30" s="7" t="s">
        <v>726</v>
      </c>
      <c r="B30" s="9" t="s">
        <v>1080</v>
      </c>
      <c r="C30" s="13">
        <f>'Приложение_7 '!G108</f>
        <v>200000</v>
      </c>
      <c r="D30" s="13">
        <v>219949.16</v>
      </c>
      <c r="E30" s="13">
        <v>208880.51</v>
      </c>
      <c r="G30" s="124"/>
    </row>
    <row r="31" spans="1:7" ht="31.5" outlineLevel="1">
      <c r="A31" s="7" t="s">
        <v>738</v>
      </c>
      <c r="B31" s="9" t="s">
        <v>739</v>
      </c>
      <c r="C31" s="13">
        <f>'Приложение_7 '!G450</f>
        <v>686480</v>
      </c>
      <c r="D31" s="13">
        <v>686480</v>
      </c>
      <c r="E31" s="13">
        <v>686480</v>
      </c>
      <c r="G31" s="124"/>
    </row>
    <row r="32" spans="1:7" s="111" customFormat="1" ht="52.5" customHeight="1">
      <c r="A32" s="324" t="s">
        <v>627</v>
      </c>
      <c r="B32" s="325"/>
      <c r="C32" s="12">
        <f>C33+C34</f>
        <v>198000</v>
      </c>
      <c r="D32" s="12">
        <f>D33+D34</f>
        <v>198000</v>
      </c>
      <c r="E32" s="12">
        <f>E33+E34</f>
        <v>198000</v>
      </c>
      <c r="G32" s="125"/>
    </row>
    <row r="33" spans="1:7" ht="54.75" customHeight="1" outlineLevel="1">
      <c r="A33" s="7" t="s">
        <v>726</v>
      </c>
      <c r="B33" s="9" t="s">
        <v>1080</v>
      </c>
      <c r="C33" s="13">
        <f>'Приложение_7 '!G112</f>
        <v>47500</v>
      </c>
      <c r="D33" s="13">
        <v>47500</v>
      </c>
      <c r="E33" s="13">
        <v>47500</v>
      </c>
      <c r="G33" s="124"/>
    </row>
    <row r="34" spans="1:7" ht="39.75" customHeight="1" outlineLevel="1">
      <c r="A34" s="7" t="s">
        <v>738</v>
      </c>
      <c r="B34" s="9" t="s">
        <v>739</v>
      </c>
      <c r="C34" s="13">
        <f>'Приложение_7 '!G316</f>
        <v>150500</v>
      </c>
      <c r="D34" s="13">
        <v>150500</v>
      </c>
      <c r="E34" s="13">
        <v>150500</v>
      </c>
      <c r="G34" s="124"/>
    </row>
    <row r="35" spans="1:7" s="111" customFormat="1" ht="38.25" customHeight="1">
      <c r="A35" s="324" t="s">
        <v>663</v>
      </c>
      <c r="B35" s="325"/>
      <c r="C35" s="12">
        <f>C36+C37+C38+C39+C40+C41+C42</f>
        <v>47346940.49999999</v>
      </c>
      <c r="D35" s="12">
        <f>D36+D37+D38+D39+D40+D41+D42</f>
        <v>47207034.669999994</v>
      </c>
      <c r="E35" s="12">
        <f>E36+E37+E38+E39+E40+E41+E42</f>
        <v>47156688.28</v>
      </c>
      <c r="G35" s="125"/>
    </row>
    <row r="36" spans="1:7" ht="15.75" outlineLevel="1">
      <c r="A36" s="7" t="s">
        <v>723</v>
      </c>
      <c r="B36" s="9" t="s">
        <v>724</v>
      </c>
      <c r="C36" s="13">
        <f>'Приложение_7 '!G49</f>
        <v>254373</v>
      </c>
      <c r="D36" s="13">
        <v>412373</v>
      </c>
      <c r="E36" s="13">
        <v>254373</v>
      </c>
      <c r="G36" s="124"/>
    </row>
    <row r="37" spans="1:7" ht="53.25" customHeight="1" outlineLevel="1">
      <c r="A37" s="7" t="s">
        <v>726</v>
      </c>
      <c r="B37" s="9" t="s">
        <v>1080</v>
      </c>
      <c r="C37" s="13">
        <f>'Приложение_7 '!G116+'Приложение_7 '!G217+'Приложение_7 '!G237+'Приложение_7 '!G280</f>
        <v>35981337.55</v>
      </c>
      <c r="D37" s="13">
        <v>35921177.55</v>
      </c>
      <c r="E37" s="13">
        <v>36034261.99</v>
      </c>
      <c r="G37" s="124"/>
    </row>
    <row r="38" spans="1:7" ht="37.5" customHeight="1" outlineLevel="1">
      <c r="A38" s="7" t="s">
        <v>738</v>
      </c>
      <c r="B38" s="9" t="s">
        <v>739</v>
      </c>
      <c r="C38" s="13">
        <f>'Приложение_7 '!G323+'Приложение_7 '!G407+'Приложение_7 '!G521</f>
        <v>2146372.44</v>
      </c>
      <c r="D38" s="13">
        <v>2148363.93</v>
      </c>
      <c r="E38" s="13">
        <v>2142933.1</v>
      </c>
      <c r="G38" s="124"/>
    </row>
    <row r="39" spans="1:7" ht="31.5" outlineLevel="1">
      <c r="A39" s="7" t="s">
        <v>756</v>
      </c>
      <c r="B39" s="9" t="s">
        <v>757</v>
      </c>
      <c r="C39" s="13">
        <f>'Приложение_7 '!G565</f>
        <v>793428.39</v>
      </c>
      <c r="D39" s="13">
        <v>768183.39</v>
      </c>
      <c r="E39" s="13">
        <v>768183.39</v>
      </c>
      <c r="G39" s="124"/>
    </row>
    <row r="40" spans="1:7" ht="31.5" outlineLevel="1">
      <c r="A40" s="7" t="s">
        <v>764</v>
      </c>
      <c r="B40" s="9" t="s">
        <v>765</v>
      </c>
      <c r="C40" s="13">
        <f>'Приложение_7 '!G623+'Приложение_7 '!G655+'Приложение_7 '!G696+'Приложение_7 '!G721+'Приложение_7 '!G769</f>
        <v>6220050.29</v>
      </c>
      <c r="D40" s="13">
        <v>6005557.97</v>
      </c>
      <c r="E40" s="13">
        <v>6005557.97</v>
      </c>
      <c r="G40" s="124"/>
    </row>
    <row r="41" spans="1:7" ht="37.5" customHeight="1" outlineLevel="1">
      <c r="A41" s="7" t="s">
        <v>770</v>
      </c>
      <c r="B41" s="9" t="s">
        <v>1164</v>
      </c>
      <c r="C41" s="13">
        <f>'Приложение_7 '!G841+'Приложение_7 '!G867+'Приложение_7 '!G900+'Приложение_7 '!G974</f>
        <v>1794832.33</v>
      </c>
      <c r="D41" s="13">
        <v>1794832.33</v>
      </c>
      <c r="E41" s="13">
        <v>1794832.33</v>
      </c>
      <c r="G41" s="124"/>
    </row>
    <row r="42" spans="1:7" ht="47.25" outlineLevel="1">
      <c r="A42" s="7" t="s">
        <v>778</v>
      </c>
      <c r="B42" s="9" t="s">
        <v>1186</v>
      </c>
      <c r="C42" s="13">
        <f>'Приложение_7 '!G1028</f>
        <v>156546.5</v>
      </c>
      <c r="D42" s="13">
        <v>156546.5</v>
      </c>
      <c r="E42" s="13">
        <v>156546.5</v>
      </c>
      <c r="G42" s="124"/>
    </row>
    <row r="43" spans="1:7" s="111" customFormat="1" ht="64.5" customHeight="1">
      <c r="A43" s="324" t="s">
        <v>489</v>
      </c>
      <c r="B43" s="325"/>
      <c r="C43" s="12">
        <f>C44</f>
        <v>22544808.990000002</v>
      </c>
      <c r="D43" s="12">
        <f>D44</f>
        <v>24339964.12</v>
      </c>
      <c r="E43" s="12">
        <f>E44</f>
        <v>24330167.68</v>
      </c>
      <c r="G43" s="125"/>
    </row>
    <row r="44" spans="1:7" ht="31.5" outlineLevel="1">
      <c r="A44" s="7" t="s">
        <v>756</v>
      </c>
      <c r="B44" s="9" t="s">
        <v>757</v>
      </c>
      <c r="C44" s="13">
        <f>'Приложение_7 '!G539+'Приложение_7 '!G581</f>
        <v>22544808.990000002</v>
      </c>
      <c r="D44" s="13">
        <v>24339964.12</v>
      </c>
      <c r="E44" s="13">
        <v>24330167.68</v>
      </c>
      <c r="G44" s="124"/>
    </row>
    <row r="45" spans="1:7" s="111" customFormat="1" ht="53.25" customHeight="1">
      <c r="A45" s="324" t="s">
        <v>660</v>
      </c>
      <c r="B45" s="325"/>
      <c r="C45" s="12">
        <f>C46+C47+C48+C49+C50+C51+C52</f>
        <v>151576189.65</v>
      </c>
      <c r="D45" s="12">
        <f>D46+D47+D48+D49+D50+D51+D52</f>
        <v>152108868.65</v>
      </c>
      <c r="E45" s="12">
        <f>E46+E47+E48+E49+E50+E51+E52</f>
        <v>153254962.02</v>
      </c>
      <c r="G45" s="125"/>
    </row>
    <row r="46" spans="1:7" ht="15.75" outlineLevel="1">
      <c r="A46" s="7" t="s">
        <v>723</v>
      </c>
      <c r="B46" s="9" t="s">
        <v>724</v>
      </c>
      <c r="C46" s="13">
        <f>'Приложение_7 '!G15+'Приложение_7 '!G30+'Приложение_7 '!G57</f>
        <v>378113.49</v>
      </c>
      <c r="D46" s="13">
        <v>378113.49</v>
      </c>
      <c r="E46" s="13">
        <v>378113.49</v>
      </c>
      <c r="G46" s="124"/>
    </row>
    <row r="47" spans="1:7" ht="55.5" customHeight="1" outlineLevel="1">
      <c r="A47" s="7" t="s">
        <v>726</v>
      </c>
      <c r="B47" s="9" t="s">
        <v>1080</v>
      </c>
      <c r="C47" s="13">
        <f>'Приложение_7 '!G65+'Приложение_7 '!G144+'Приложение_7 '!G188+'Приложение_7 '!G256+'Приложение_7 '!G268</f>
        <v>76237028.31</v>
      </c>
      <c r="D47" s="13">
        <v>77070786.06</v>
      </c>
      <c r="E47" s="13">
        <v>77582287.76</v>
      </c>
      <c r="G47" s="124"/>
    </row>
    <row r="48" spans="1:7" ht="40.5" customHeight="1" outlineLevel="1">
      <c r="A48" s="7" t="s">
        <v>738</v>
      </c>
      <c r="B48" s="9" t="s">
        <v>739</v>
      </c>
      <c r="C48" s="13">
        <f>'Приложение_7 '!G288+'Приложение_7 '!G331+'Приложение_7 '!G412</f>
        <v>66378253.94</v>
      </c>
      <c r="D48" s="13">
        <v>66077175.19</v>
      </c>
      <c r="E48" s="13">
        <v>66711766.86</v>
      </c>
      <c r="G48" s="124"/>
    </row>
    <row r="49" spans="1:7" ht="31.5" outlineLevel="1">
      <c r="A49" s="7" t="s">
        <v>756</v>
      </c>
      <c r="B49" s="9" t="s">
        <v>757</v>
      </c>
      <c r="C49" s="13">
        <f>'Приложение_7 '!G548+'Приложение_7 '!G570</f>
        <v>348945</v>
      </c>
      <c r="D49" s="13">
        <v>348945</v>
      </c>
      <c r="E49" s="13">
        <v>348945</v>
      </c>
      <c r="G49" s="124"/>
    </row>
    <row r="50" spans="1:7" ht="31.5" outlineLevel="1">
      <c r="A50" s="7" t="s">
        <v>764</v>
      </c>
      <c r="B50" s="9" t="s">
        <v>765</v>
      </c>
      <c r="C50" s="13">
        <f>'Приложение_7 '!G613</f>
        <v>165338</v>
      </c>
      <c r="D50" s="13">
        <v>165338</v>
      </c>
      <c r="E50" s="13">
        <v>165338</v>
      </c>
      <c r="G50" s="124"/>
    </row>
    <row r="51" spans="1:7" ht="36" customHeight="1" outlineLevel="1">
      <c r="A51" s="7" t="s">
        <v>770</v>
      </c>
      <c r="B51" s="9" t="s">
        <v>1164</v>
      </c>
      <c r="C51" s="13">
        <f>'Приложение_7 '!G825</f>
        <v>7994996.91</v>
      </c>
      <c r="D51" s="13">
        <v>7994996.91</v>
      </c>
      <c r="E51" s="13">
        <v>7994996.91</v>
      </c>
      <c r="G51" s="124"/>
    </row>
    <row r="52" spans="1:7" ht="47.25" outlineLevel="1">
      <c r="A52" s="7" t="s">
        <v>778</v>
      </c>
      <c r="B52" s="9" t="s">
        <v>1186</v>
      </c>
      <c r="C52" s="13">
        <f>'Приложение_7 '!G1009</f>
        <v>73514</v>
      </c>
      <c r="D52" s="13">
        <v>73514</v>
      </c>
      <c r="E52" s="13">
        <v>73514</v>
      </c>
      <c r="G52" s="124"/>
    </row>
    <row r="53" spans="1:7" ht="24.75" customHeight="1">
      <c r="A53" s="326" t="s">
        <v>417</v>
      </c>
      <c r="B53" s="327"/>
      <c r="C53" s="112">
        <f>C11+C14+C17+C19+C21+C24+C27+C29+C32+C35+C43+C45</f>
        <v>2235198030.1299996</v>
      </c>
      <c r="D53" s="112">
        <f>D11+D14+D17+D19+D21+D24+D27+D29+D32+D35+D43+D45</f>
        <v>2089717549.05</v>
      </c>
      <c r="E53" s="112">
        <f>E11+E14+E17+E19+E21+E24+E27+E29+E32+E35+E43+E45</f>
        <v>2043813753.8500001</v>
      </c>
      <c r="G53" s="124"/>
    </row>
    <row r="54" spans="1:5" ht="12.75" customHeight="1">
      <c r="A54" s="8"/>
      <c r="B54" s="8"/>
      <c r="C54" s="14"/>
      <c r="D54" s="14"/>
      <c r="E54" s="14"/>
    </row>
    <row r="55" spans="2:5" ht="15" customHeight="1" hidden="1">
      <c r="B55" s="328"/>
      <c r="C55" s="329"/>
      <c r="D55" s="329"/>
      <c r="E55" s="329"/>
    </row>
    <row r="56" spans="3:5" ht="15.75" hidden="1">
      <c r="C56" s="115" t="e">
        <f>#REF!-#REF!</f>
        <v>#REF!</v>
      </c>
      <c r="D56" s="115" t="e">
        <f>#REF!-#REF!</f>
        <v>#REF!</v>
      </c>
      <c r="E56" s="115" t="e">
        <f>#REF!-#REF!</f>
        <v>#REF!</v>
      </c>
    </row>
    <row r="57" spans="3:5" ht="15.75" hidden="1">
      <c r="C57" s="115" t="e">
        <f>C53-C56</f>
        <v>#REF!</v>
      </c>
      <c r="D57" s="115" t="e">
        <f>D53-D56</f>
        <v>#REF!</v>
      </c>
      <c r="E57" s="115" t="e">
        <f>E53-E56</f>
        <v>#REF!</v>
      </c>
    </row>
    <row r="58" ht="15.75" hidden="1"/>
    <row r="59" spans="3:5" ht="15.75" hidden="1">
      <c r="C59" s="115">
        <f>Приложение_8!F988-Приложение_8!F935-C53</f>
        <v>0</v>
      </c>
      <c r="D59" s="115" t="e">
        <f>#REF!-#REF!-D53</f>
        <v>#REF!</v>
      </c>
      <c r="E59" s="115" t="e">
        <f>#REF!-#REF!-E53</f>
        <v>#REF!</v>
      </c>
    </row>
    <row r="60" ht="15.75" hidden="1"/>
    <row r="61" ht="15.75" hidden="1"/>
    <row r="62" spans="3:5" ht="15.75">
      <c r="C62" s="115">
        <v>2235198030.13</v>
      </c>
      <c r="D62" s="115">
        <v>2089717549.05</v>
      </c>
      <c r="E62" s="115">
        <v>2043813753.85</v>
      </c>
    </row>
    <row r="63" spans="3:5" ht="15.75">
      <c r="C63" s="115">
        <f>C62-C53</f>
        <v>0</v>
      </c>
      <c r="D63" s="115">
        <f>D53-D62</f>
        <v>0</v>
      </c>
      <c r="E63" s="115">
        <f>E53-E62</f>
        <v>0</v>
      </c>
    </row>
    <row r="64" spans="3:5" ht="15.75">
      <c r="C64" s="115">
        <f>C53-C63</f>
        <v>2235198030.1299996</v>
      </c>
      <c r="D64" s="115">
        <f>D53-D63</f>
        <v>2089717549.05</v>
      </c>
      <c r="E64" s="115">
        <f>E53-E63</f>
        <v>2043813753.8500001</v>
      </c>
    </row>
  </sheetData>
  <sheetProtection/>
  <mergeCells count="19">
    <mergeCell ref="A19:B19"/>
    <mergeCell ref="B2:E2"/>
    <mergeCell ref="C3:E3"/>
    <mergeCell ref="A7:E7"/>
    <mergeCell ref="A11:B11"/>
    <mergeCell ref="A14:B14"/>
    <mergeCell ref="A17:B17"/>
    <mergeCell ref="A4:E4"/>
    <mergeCell ref="A5:E5"/>
    <mergeCell ref="A21:B21"/>
    <mergeCell ref="A35:B35"/>
    <mergeCell ref="A43:B43"/>
    <mergeCell ref="A45:B45"/>
    <mergeCell ref="A53:B53"/>
    <mergeCell ref="B55:E55"/>
    <mergeCell ref="A27:B27"/>
    <mergeCell ref="A29:B29"/>
    <mergeCell ref="A32:B32"/>
    <mergeCell ref="A24:B24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68" r:id="rId1"/>
  <headerFooter>
    <oddFooter>&amp;CСтраница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3">
      <selection activeCell="D23" sqref="D23"/>
    </sheetView>
  </sheetViews>
  <sheetFormatPr defaultColWidth="9.140625" defaultRowHeight="15"/>
  <cols>
    <col min="1" max="1" width="45.140625" style="28" customWidth="1"/>
    <col min="2" max="2" width="17.28125" style="28" customWidth="1"/>
    <col min="3" max="3" width="17.421875" style="28" customWidth="1"/>
    <col min="4" max="4" width="23.140625" style="81" customWidth="1"/>
    <col min="5" max="5" width="9.140625" style="28" customWidth="1"/>
    <col min="6" max="6" width="14.28125" style="28" bestFit="1" customWidth="1"/>
    <col min="7" max="16384" width="9.140625" style="28" customWidth="1"/>
  </cols>
  <sheetData>
    <row r="1" spans="1:4" s="68" customFormat="1" ht="15.75">
      <c r="A1" s="305" t="s">
        <v>1065</v>
      </c>
      <c r="B1" s="305"/>
      <c r="C1" s="305"/>
      <c r="D1" s="305"/>
    </row>
    <row r="2" spans="1:4" s="68" customFormat="1" ht="15.75">
      <c r="A2" s="305" t="s">
        <v>714</v>
      </c>
      <c r="B2" s="305"/>
      <c r="C2" s="305"/>
      <c r="D2" s="305"/>
    </row>
    <row r="3" spans="1:4" s="68" customFormat="1" ht="15.75">
      <c r="A3" s="305" t="s">
        <v>715</v>
      </c>
      <c r="B3" s="305"/>
      <c r="C3" s="305"/>
      <c r="D3" s="305"/>
    </row>
    <row r="4" spans="1:4" s="68" customFormat="1" ht="15.75">
      <c r="A4" s="305" t="s">
        <v>716</v>
      </c>
      <c r="B4" s="305"/>
      <c r="C4" s="305"/>
      <c r="D4" s="305"/>
    </row>
    <row r="5" spans="1:4" s="68" customFormat="1" ht="15.75">
      <c r="A5" s="305" t="s">
        <v>717</v>
      </c>
      <c r="B5" s="305"/>
      <c r="C5" s="305"/>
      <c r="D5" s="305"/>
    </row>
    <row r="6" spans="1:4" ht="15.75">
      <c r="A6" s="337"/>
      <c r="B6" s="337"/>
      <c r="C6" s="337"/>
      <c r="D6" s="337"/>
    </row>
    <row r="7" spans="1:4" ht="18.75">
      <c r="A7" s="304" t="s">
        <v>1066</v>
      </c>
      <c r="B7" s="304"/>
      <c r="C7" s="304"/>
      <c r="D7" s="304"/>
    </row>
    <row r="8" spans="1:4" ht="18.75">
      <c r="A8" s="304" t="s">
        <v>1067</v>
      </c>
      <c r="B8" s="304"/>
      <c r="C8" s="304"/>
      <c r="D8" s="304"/>
    </row>
    <row r="9" spans="1:4" ht="18.75">
      <c r="A9" s="304" t="s">
        <v>1068</v>
      </c>
      <c r="B9" s="304"/>
      <c r="C9" s="304"/>
      <c r="D9" s="304"/>
    </row>
    <row r="10" spans="1:4" ht="18.75">
      <c r="A10" s="69"/>
      <c r="B10" s="69"/>
      <c r="C10" s="69"/>
      <c r="D10" s="70"/>
    </row>
    <row r="11" spans="1:4" ht="17.25" customHeight="1">
      <c r="A11" s="71"/>
      <c r="B11" s="72"/>
      <c r="C11" s="71"/>
      <c r="D11" s="73" t="s">
        <v>426</v>
      </c>
    </row>
    <row r="12" spans="1:4" ht="36" customHeight="1">
      <c r="A12" s="338" t="s">
        <v>1069</v>
      </c>
      <c r="B12" s="338"/>
      <c r="C12" s="338"/>
      <c r="D12" s="74" t="s">
        <v>1070</v>
      </c>
    </row>
    <row r="13" spans="1:4" s="76" customFormat="1" ht="37.5" customHeight="1">
      <c r="A13" s="334" t="s">
        <v>1071</v>
      </c>
      <c r="B13" s="335"/>
      <c r="C13" s="336"/>
      <c r="D13" s="123">
        <f>D14+D19</f>
        <v>0</v>
      </c>
    </row>
    <row r="14" spans="1:4" ht="36" customHeight="1">
      <c r="A14" s="334" t="s">
        <v>1020</v>
      </c>
      <c r="B14" s="335"/>
      <c r="C14" s="336"/>
      <c r="D14" s="123">
        <f>D15-D17</f>
        <v>0</v>
      </c>
    </row>
    <row r="15" spans="1:4" ht="41.25" customHeight="1">
      <c r="A15" s="331" t="s">
        <v>1023</v>
      </c>
      <c r="B15" s="332"/>
      <c r="C15" s="333"/>
      <c r="D15" s="122">
        <f>D16</f>
        <v>96800000</v>
      </c>
    </row>
    <row r="16" spans="1:6" ht="57.75" customHeight="1">
      <c r="A16" s="331" t="s">
        <v>1024</v>
      </c>
      <c r="B16" s="332"/>
      <c r="C16" s="333"/>
      <c r="D16" s="122">
        <f>96800000</f>
        <v>96800000</v>
      </c>
      <c r="F16" s="78"/>
    </row>
    <row r="17" spans="1:4" ht="46.5" customHeight="1">
      <c r="A17" s="331" t="s">
        <v>1027</v>
      </c>
      <c r="B17" s="332"/>
      <c r="C17" s="333"/>
      <c r="D17" s="122">
        <f>D18</f>
        <v>96800000</v>
      </c>
    </row>
    <row r="18" spans="1:4" ht="49.5" customHeight="1">
      <c r="A18" s="331" t="s">
        <v>1028</v>
      </c>
      <c r="B18" s="332"/>
      <c r="C18" s="333"/>
      <c r="D18" s="122">
        <f>96800000</f>
        <v>96800000</v>
      </c>
    </row>
    <row r="19" spans="1:4" ht="39" customHeight="1">
      <c r="A19" s="334" t="s">
        <v>1031</v>
      </c>
      <c r="B19" s="335"/>
      <c r="C19" s="336"/>
      <c r="D19" s="75">
        <f>D20-D22</f>
        <v>0</v>
      </c>
    </row>
    <row r="20" spans="1:4" ht="59.25" customHeight="1">
      <c r="A20" s="331" t="s">
        <v>1035</v>
      </c>
      <c r="B20" s="332"/>
      <c r="C20" s="333"/>
      <c r="D20" s="77">
        <f>D21</f>
        <v>45000000</v>
      </c>
    </row>
    <row r="21" spans="1:4" ht="58.5" customHeight="1">
      <c r="A21" s="331" t="s">
        <v>1036</v>
      </c>
      <c r="B21" s="332"/>
      <c r="C21" s="333"/>
      <c r="D21" s="77">
        <v>45000000</v>
      </c>
    </row>
    <row r="22" spans="1:6" ht="45.75" customHeight="1">
      <c r="A22" s="331" t="s">
        <v>1038</v>
      </c>
      <c r="B22" s="332"/>
      <c r="C22" s="333"/>
      <c r="D22" s="77">
        <f>D23</f>
        <v>45000000</v>
      </c>
      <c r="F22" s="78"/>
    </row>
    <row r="23" spans="1:4" ht="59.25" customHeight="1">
      <c r="A23" s="331" t="s">
        <v>1039</v>
      </c>
      <c r="B23" s="332"/>
      <c r="C23" s="333"/>
      <c r="D23" s="77">
        <v>45000000</v>
      </c>
    </row>
    <row r="24" spans="1:2" ht="15.75">
      <c r="A24" s="79"/>
      <c r="B24" s="80"/>
    </row>
    <row r="25" spans="1:2" ht="15.75">
      <c r="A25" s="79"/>
      <c r="B25" s="80"/>
    </row>
    <row r="26" spans="1:2" ht="15.75">
      <c r="A26" s="79"/>
      <c r="B26" s="80"/>
    </row>
    <row r="27" spans="1:2" ht="15.75">
      <c r="A27" s="82"/>
      <c r="B27" s="83"/>
    </row>
    <row r="28" spans="1:2" ht="15.75">
      <c r="A28" s="82"/>
      <c r="B28" s="83"/>
    </row>
    <row r="29" spans="1:2" ht="15.75">
      <c r="A29" s="82"/>
      <c r="B29" s="83"/>
    </row>
    <row r="30" spans="1:2" ht="15.75">
      <c r="A30" s="82"/>
      <c r="B30" s="83"/>
    </row>
    <row r="31" spans="1:2" ht="15.75">
      <c r="A31" s="82"/>
      <c r="B31" s="83"/>
    </row>
    <row r="32" spans="1:2" ht="15.75">
      <c r="A32" s="33"/>
      <c r="B32" s="83"/>
    </row>
    <row r="33" spans="1:2" ht="15.75">
      <c r="A33" s="33"/>
      <c r="B33" s="83"/>
    </row>
    <row r="34" spans="1:2" ht="15.75">
      <c r="A34" s="33"/>
      <c r="B34" s="83"/>
    </row>
    <row r="35" spans="1:2" ht="15.75">
      <c r="A35" s="33"/>
      <c r="B35" s="83"/>
    </row>
    <row r="36" spans="1:2" ht="15.75">
      <c r="A36" s="33"/>
      <c r="B36" s="83"/>
    </row>
    <row r="37" spans="1:2" ht="15.75">
      <c r="A37" s="33"/>
      <c r="B37" s="84"/>
    </row>
    <row r="38" spans="1:2" ht="15.75">
      <c r="A38" s="33"/>
      <c r="B38" s="84"/>
    </row>
    <row r="39" spans="1:2" ht="15.75">
      <c r="A39" s="33"/>
      <c r="B39" s="84"/>
    </row>
    <row r="40" spans="1:2" ht="15.75">
      <c r="A40" s="33"/>
      <c r="B40" s="84"/>
    </row>
    <row r="41" spans="1:2" ht="15.75">
      <c r="A41" s="33"/>
      <c r="B41" s="84"/>
    </row>
    <row r="42" spans="1:2" ht="15.75">
      <c r="A42" s="33"/>
      <c r="B42" s="84"/>
    </row>
    <row r="43" spans="1:2" ht="15.75">
      <c r="A43" s="33"/>
      <c r="B43" s="85"/>
    </row>
    <row r="44" spans="1:2" ht="15.75">
      <c r="A44" s="33"/>
      <c r="B44" s="85"/>
    </row>
    <row r="45" spans="1:2" ht="15.75">
      <c r="A45" s="33"/>
      <c r="B45" s="85"/>
    </row>
    <row r="46" ht="15.75">
      <c r="B46" s="85"/>
    </row>
    <row r="47" ht="15.75">
      <c r="B47" s="85"/>
    </row>
    <row r="48" ht="15.75">
      <c r="B48" s="86"/>
    </row>
    <row r="49" ht="15.75">
      <c r="B49" s="86"/>
    </row>
    <row r="50" ht="15.75">
      <c r="B50" s="86"/>
    </row>
    <row r="51" ht="15.75">
      <c r="B51" s="86"/>
    </row>
  </sheetData>
  <sheetProtection/>
  <mergeCells count="21">
    <mergeCell ref="A23:C23"/>
    <mergeCell ref="A15:C15"/>
    <mergeCell ref="A16:C16"/>
    <mergeCell ref="A17:C17"/>
    <mergeCell ref="A18:C18"/>
    <mergeCell ref="A6:D6"/>
    <mergeCell ref="A22:C22"/>
    <mergeCell ref="A7:D7"/>
    <mergeCell ref="A19:C19"/>
    <mergeCell ref="A12:C12"/>
    <mergeCell ref="A13:C13"/>
    <mergeCell ref="A20:C20"/>
    <mergeCell ref="A8:D8"/>
    <mergeCell ref="A9:D9"/>
    <mergeCell ref="A21:C21"/>
    <mergeCell ref="A14:C14"/>
    <mergeCell ref="A1:D1"/>
    <mergeCell ref="A2:D2"/>
    <mergeCell ref="A3:D3"/>
    <mergeCell ref="A4:D4"/>
    <mergeCell ref="A5:D5"/>
  </mergeCells>
  <printOptions/>
  <pageMargins left="1.141732283464567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  <headerFooter alignWithMargins="0">
    <oddFooter>&amp;CСтраница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Спирина Ольга Станиславовна</dc:creator>
  <cp:keywords/>
  <dc:description/>
  <cp:lastModifiedBy>Полянина Александра Александровна</cp:lastModifiedBy>
  <cp:lastPrinted>2017-04-19T07:45:02Z</cp:lastPrinted>
  <dcterms:created xsi:type="dcterms:W3CDTF">2017-02-16T06:47:28Z</dcterms:created>
  <dcterms:modified xsi:type="dcterms:W3CDTF">2017-05-05T08:28:09Z</dcterms:modified>
  <cp:category/>
  <cp:version/>
  <cp:contentType/>
  <cp:contentStatus/>
</cp:coreProperties>
</file>